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ova.HUMENNE\Desktop\Výzva na plot\Výzva na web\"/>
    </mc:Choice>
  </mc:AlternateContent>
  <bookViews>
    <workbookView xWindow="0" yWindow="0" windowWidth="28800" windowHeight="12435"/>
  </bookViews>
  <sheets>
    <sheet name="Rekapitulácia stavby" sheetId="1" r:id="rId1"/>
    <sheet name="2021-20 - Oplotenie areál..." sheetId="2" r:id="rId2"/>
  </sheets>
  <definedNames>
    <definedName name="_xlnm._FilterDatabase" localSheetId="1" hidden="1">'2021-20 - Oplotenie areál...'!$C$128:$K$157</definedName>
    <definedName name="_xlnm.Print_Titles" localSheetId="1">'2021-20 - Oplotenie areál...'!$128:$128</definedName>
    <definedName name="_xlnm.Print_Titles" localSheetId="0">'Rekapitulácia stavby'!$92:$92</definedName>
    <definedName name="_xlnm.Print_Area" localSheetId="1">'2021-20 - Oplotenie areál...'!$C$4:$J$76,'2021-20 - Oplotenie areál...'!$C$82:$J$112,'2021-20 - Oplotenie areál...'!$C$118:$J$157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 s="1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T142" i="2" s="1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T136" i="2"/>
  <c r="R137" i="2"/>
  <c r="R136" i="2" s="1"/>
  <c r="P137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J126" i="2"/>
  <c r="J125" i="2"/>
  <c r="F125" i="2"/>
  <c r="F123" i="2"/>
  <c r="E121" i="2"/>
  <c r="BI110" i="2"/>
  <c r="BH110" i="2"/>
  <c r="BG110" i="2"/>
  <c r="BE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BI106" i="2"/>
  <c r="BH106" i="2"/>
  <c r="BG106" i="2"/>
  <c r="BF106" i="2"/>
  <c r="BE106" i="2"/>
  <c r="BI105" i="2"/>
  <c r="BH105" i="2"/>
  <c r="BG105" i="2"/>
  <c r="BF105" i="2"/>
  <c r="BE105" i="2"/>
  <c r="J90" i="2"/>
  <c r="J89" i="2"/>
  <c r="F89" i="2"/>
  <c r="F87" i="2"/>
  <c r="E85" i="2"/>
  <c r="J16" i="2"/>
  <c r="E16" i="2"/>
  <c r="F90" i="2" s="1"/>
  <c r="J15" i="2"/>
  <c r="J10" i="2"/>
  <c r="J87" i="2" s="1"/>
  <c r="L90" i="1"/>
  <c r="AM90" i="1"/>
  <c r="AM89" i="1"/>
  <c r="L89" i="1"/>
  <c r="AM87" i="1"/>
  <c r="L87" i="1"/>
  <c r="L85" i="1"/>
  <c r="L84" i="1"/>
  <c r="BK157" i="2"/>
  <c r="BK156" i="2"/>
  <c r="J155" i="2"/>
  <c r="BK153" i="2"/>
  <c r="BK152" i="2"/>
  <c r="BK151" i="2"/>
  <c r="BK150" i="2"/>
  <c r="J147" i="2"/>
  <c r="J144" i="2"/>
  <c r="J141" i="2"/>
  <c r="BK140" i="2"/>
  <c r="J139" i="2"/>
  <c r="BK137" i="2"/>
  <c r="BK135" i="2"/>
  <c r="J134" i="2"/>
  <c r="J133" i="2"/>
  <c r="J154" i="2"/>
  <c r="J153" i="2"/>
  <c r="BK147" i="2"/>
  <c r="J146" i="2"/>
  <c r="BK145" i="2"/>
  <c r="J143" i="2"/>
  <c r="BK139" i="2"/>
  <c r="J135" i="2"/>
  <c r="BK134" i="2"/>
  <c r="BK133" i="2"/>
  <c r="J132" i="2"/>
  <c r="AS94" i="1"/>
  <c r="J157" i="2"/>
  <c r="J156" i="2"/>
  <c r="BK155" i="2"/>
  <c r="BK154" i="2"/>
  <c r="J152" i="2"/>
  <c r="J151" i="2"/>
  <c r="J150" i="2"/>
  <c r="BK146" i="2"/>
  <c r="J145" i="2"/>
  <c r="BK144" i="2"/>
  <c r="BK143" i="2"/>
  <c r="BK141" i="2"/>
  <c r="J140" i="2"/>
  <c r="J137" i="2"/>
  <c r="BK132" i="2"/>
  <c r="BK149" i="2" l="1"/>
  <c r="J149" i="2" s="1"/>
  <c r="J101" i="2" s="1"/>
  <c r="BK131" i="2"/>
  <c r="J131" i="2"/>
  <c r="J96" i="2" s="1"/>
  <c r="R131" i="2"/>
  <c r="BK138" i="2"/>
  <c r="J138" i="2" s="1"/>
  <c r="J98" i="2" s="1"/>
  <c r="BK142" i="2"/>
  <c r="J142" i="2"/>
  <c r="J99" i="2"/>
  <c r="P149" i="2"/>
  <c r="P148" i="2"/>
  <c r="T131" i="2"/>
  <c r="P138" i="2"/>
  <c r="T138" i="2"/>
  <c r="R149" i="2"/>
  <c r="R148" i="2"/>
  <c r="P131" i="2"/>
  <c r="P130" i="2" s="1"/>
  <c r="P129" i="2" s="1"/>
  <c r="AU95" i="1" s="1"/>
  <c r="AU94" i="1" s="1"/>
  <c r="R138" i="2"/>
  <c r="P142" i="2"/>
  <c r="R142" i="2"/>
  <c r="T149" i="2"/>
  <c r="T148" i="2"/>
  <c r="BF144" i="2"/>
  <c r="BF152" i="2"/>
  <c r="J123" i="2"/>
  <c r="BF133" i="2"/>
  <c r="F126" i="2"/>
  <c r="BF134" i="2"/>
  <c r="BF135" i="2"/>
  <c r="BF137" i="2"/>
  <c r="BF143" i="2"/>
  <c r="BF154" i="2"/>
  <c r="BF157" i="2"/>
  <c r="BF139" i="2"/>
  <c r="BF140" i="2"/>
  <c r="BF146" i="2"/>
  <c r="BF150" i="2"/>
  <c r="BF151" i="2"/>
  <c r="BF153" i="2"/>
  <c r="BF155" i="2"/>
  <c r="BF156" i="2"/>
  <c r="BF132" i="2"/>
  <c r="BF141" i="2"/>
  <c r="BF145" i="2"/>
  <c r="BF147" i="2"/>
  <c r="BK136" i="2"/>
  <c r="J136" i="2" s="1"/>
  <c r="J97" i="2" s="1"/>
  <c r="F37" i="2"/>
  <c r="BD95" i="1" s="1"/>
  <c r="BD94" i="1" s="1"/>
  <c r="W33" i="1" s="1"/>
  <c r="J33" i="2"/>
  <c r="AV95" i="1"/>
  <c r="F36" i="2"/>
  <c r="BC95" i="1"/>
  <c r="BC94" i="1"/>
  <c r="W32" i="1" s="1"/>
  <c r="F35" i="2"/>
  <c r="BB95" i="1" s="1"/>
  <c r="BB94" i="1" s="1"/>
  <c r="W31" i="1" s="1"/>
  <c r="F33" i="2"/>
  <c r="AZ95" i="1"/>
  <c r="AZ94" i="1"/>
  <c r="W29" i="1" s="1"/>
  <c r="R130" i="2" l="1"/>
  <c r="R129" i="2"/>
  <c r="T130" i="2"/>
  <c r="T129" i="2"/>
  <c r="BK148" i="2"/>
  <c r="J148" i="2"/>
  <c r="J100" i="2"/>
  <c r="BK130" i="2"/>
  <c r="J130" i="2" s="1"/>
  <c r="J95" i="2" s="1"/>
  <c r="AV94" i="1"/>
  <c r="AK29" i="1"/>
  <c r="AX94" i="1"/>
  <c r="AY94" i="1"/>
  <c r="BK129" i="2" l="1"/>
  <c r="J129" i="2"/>
  <c r="J94" i="2"/>
  <c r="J28" i="2" l="1"/>
  <c r="J110" i="2" l="1"/>
  <c r="BF110" i="2"/>
  <c r="F34" i="2" s="1"/>
  <c r="BA95" i="1" s="1"/>
  <c r="BA94" i="1" s="1"/>
  <c r="W30" i="1" s="1"/>
  <c r="J34" i="2" l="1"/>
  <c r="AW95" i="1"/>
  <c r="AT95" i="1"/>
  <c r="J104" i="2"/>
  <c r="J29" i="2"/>
  <c r="J30" i="2" s="1"/>
  <c r="AG95" i="1" s="1"/>
  <c r="AG94" i="1" s="1"/>
  <c r="AW94" i="1"/>
  <c r="AK30" i="1"/>
  <c r="J39" i="2" l="1"/>
  <c r="AN95" i="1"/>
  <c r="J112" i="2"/>
  <c r="AK26" i="1"/>
  <c r="AK35" i="1"/>
  <c r="AT94" i="1"/>
  <c r="AN94" i="1" l="1"/>
</calcChain>
</file>

<file path=xl/sharedStrings.xml><?xml version="1.0" encoding="utf-8"?>
<sst xmlns="http://schemas.openxmlformats.org/spreadsheetml/2006/main" count="623" uniqueCount="225">
  <si>
    <t>Export Komplet</t>
  </si>
  <si>
    <t/>
  </si>
  <si>
    <t>2.0</t>
  </si>
  <si>
    <t>False</t>
  </si>
  <si>
    <t>{40e0a0a1-8e9d-4862-93ac-59efe932a300}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</si>
  <si>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</si>
  <si>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</si>
  <si>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</si>
  <si>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</si>
  <si>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</si>
  <si>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</si>
  <si>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</si>
  <si>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</si>
  <si>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2021-20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</si>
  <si>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</si>
  <si>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</si>
  <si>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Oplotenie areálu zariadenia pre seniorov, Starínska 2271/147 v Humennom</t>
  </si>
  <si>
    <t>JKSO:</t>
  </si>
  <si>
    <t>KS:</t>
  </si>
  <si>
    <t>Miesto:</t>
  </si>
  <si>
    <t>Starínska 2271/147, 066 01 Humenné</t>
  </si>
  <si>
    <t>Dátum:</t>
  </si>
  <si>
    <t>20. 9. 2021</t>
  </si>
  <si>
    <t>Objednávateľ:</t>
  </si>
  <si>
    <t>IČO:</t>
  </si>
  <si>
    <t>Mesto Humenné, Kukorelliho 1501/34, 066 01 Humenné</t>
  </si>
  <si>
    <t>IČ DPH:</t>
  </si>
  <si>
    <t>Zhotoviteľ:</t>
  </si>
  <si>
    <t>Vyplň údaj</t>
  </si>
  <si>
    <t>Projektant:</t>
  </si>
  <si>
    <t>Ing. Lukáš Jenčo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</si>
  <si>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</si>
  <si>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</si>
  <si>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</si>
  <si>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</si>
  <si>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</si>
  <si>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</si>
  <si>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</si>
  <si>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</si>
  <si>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</si>
  <si>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</si>
  <si>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</si>
  <si>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</si>
  <si>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</si>
  <si>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</si>
  <si>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</si>
  <si>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</si>
  <si>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</si>
  <si>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</si>
  <si>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</si>
  <si>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</si>
  <si>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</si>
  <si>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</si>
  <si>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</si>
  <si>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</si>
  <si>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</si>
  <si>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</si>
  <si>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</si>
  <si>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</si>
  <si>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</si>
  <si>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</si>
  <si>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</si>
  <si>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</si>
  <si>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</si>
  <si>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</si>
  <si>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</si>
  <si>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</si>
  <si>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</si>
  <si>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</si>
  <si>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</si>
  <si>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</si>
  <si>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</si>
  <si>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</si>
  <si>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</si>
  <si>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</si>
  <si>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</si>
  <si>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</si>
  <si>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</si>
  <si>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</si>
  <si>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</si>
  <si>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</si>
  <si>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</si>
  <si>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</si>
  <si>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</si>
  <si>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</si>
  <si>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</si>
  <si>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</si>
  <si>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</si>
  <si>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</si>
  <si>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</si>
  <si>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</si>
  <si>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</si>
  <si>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</si>
  <si>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9 - Ostatné konštrukcie a práce-búranie</t>
  </si>
  <si>
    <t>PSV - Práce a dodávky PSV</t>
  </si>
  <si>
    <t xml:space="preserve">    767 - Konštrukcie doplnkové kovové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</si>
  <si>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</si>
  <si>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</si>
  <si>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</si>
  <si>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</si>
  <si>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</si>
  <si>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</si>
  <si>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</si>
  <si>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</si>
  <si>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</si>
  <si>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</si>
  <si>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</si>
  <si>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</si>
  <si>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</si>
  <si>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</si>
  <si>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</si>
  <si>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</si>
  <si>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</si>
  <si>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</si>
  <si>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</si>
  <si>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</si>
  <si>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</si>
  <si>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</si>
  <si>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</si>
  <si>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</si>
  <si>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</si>
  <si>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</si>
  <si>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</si>
  <si>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24</t>
  </si>
  <si>
    <t>K</t>
  </si>
  <si>
    <t>130001101.S</t>
  </si>
  <si>
    <t>m3</t>
  </si>
  <si>
    <t>4</t>
  </si>
  <si>
    <t>1970569015</t>
  </si>
  <si>
    <t>23</t>
  </si>
  <si>
    <t>130201001.S</t>
  </si>
  <si>
    <t>Výkop jamy a ryhy v obmedzenom priestore horn. tr.3 ručne</t>
  </si>
  <si>
    <t>-1512929098</t>
  </si>
  <si>
    <t>50</t>
  </si>
  <si>
    <t>181101102.S</t>
  </si>
  <si>
    <t>Úprava pláne v zárezoch v hornine 1-4 so zhutnením</t>
  </si>
  <si>
    <t>m2</t>
  </si>
  <si>
    <t>1516017378</t>
  </si>
  <si>
    <t>51</t>
  </si>
  <si>
    <t>181301103.S</t>
  </si>
  <si>
    <t>Rozprestretie ornice v rovine , plocha do 500 m2, hr.do 200 mm</t>
  </si>
  <si>
    <t>-621041292</t>
  </si>
  <si>
    <t>Zakladanie</t>
  </si>
  <si>
    <t>25</t>
  </si>
  <si>
    <t>275313521.S</t>
  </si>
  <si>
    <t>Betón základových pätiek, prostý tr. C 12/15</t>
  </si>
  <si>
    <t>-1793614749</t>
  </si>
  <si>
    <t>3</t>
  </si>
  <si>
    <t>Zvislé a kompletné konštrukcie</t>
  </si>
  <si>
    <t>M</t>
  </si>
  <si>
    <t>553510029900.S</t>
  </si>
  <si>
    <t>Stĺpik, výška 2,2 m, poplastovaný na pozinkovanej oceli, pre panelový plotový systém</t>
  </si>
  <si>
    <t>ks</t>
  </si>
  <si>
    <t>8</t>
  </si>
  <si>
    <t>474163382</t>
  </si>
  <si>
    <t>45</t>
  </si>
  <si>
    <t>553510030100.S</t>
  </si>
  <si>
    <t>Stĺpik, výška 2,5 m, poplastovaný na pozinkovanej oceli, pre panelový plotový systém</t>
  </si>
  <si>
    <t>-910969376</t>
  </si>
  <si>
    <t>22</t>
  </si>
  <si>
    <t>592330002400.S</t>
  </si>
  <si>
    <t>Betónový panel lxvxhr 2350x300x35 mm, podhrabová doska pre oplotenie z pletiva</t>
  </si>
  <si>
    <t>1375978848</t>
  </si>
  <si>
    <t>9</t>
  </si>
  <si>
    <t>Ostatné konštrukcie a práce-búranie</t>
  </si>
  <si>
    <t>11</t>
  </si>
  <si>
    <t>961043111.S</t>
  </si>
  <si>
    <t>Búranie základov alebo vybúranie otvorov plochy nad 4 m2 z betónu prostého alebo preloženého kameňom,  -2,20000t</t>
  </si>
  <si>
    <t>-643904274</t>
  </si>
  <si>
    <t>28</t>
  </si>
  <si>
    <t>979081111.S</t>
  </si>
  <si>
    <t>Odvoz sutiny a vybúraných hmôt na skládku do 1 km</t>
  </si>
  <si>
    <t>t</t>
  </si>
  <si>
    <t>-1970065151</t>
  </si>
  <si>
    <t>44</t>
  </si>
  <si>
    <t>979081121.S</t>
  </si>
  <si>
    <t>Odvoz sutiny a vybúraných hmôt na skládku za každý ďalší  km - 8 km</t>
  </si>
  <si>
    <t>-1462563923</t>
  </si>
  <si>
    <t>29</t>
  </si>
  <si>
    <t>979082111.S</t>
  </si>
  <si>
    <t>Nakladanie, doprava sutiny a vybúraných hmôt</t>
  </si>
  <si>
    <t>-902457992</t>
  </si>
  <si>
    <t>31</t>
  </si>
  <si>
    <t>979089012.S</t>
  </si>
  <si>
    <t>Poplatok za skladovanie - betón, tehly, dlaždice (17 01) ostatné</t>
  </si>
  <si>
    <t>-1490628928</t>
  </si>
  <si>
    <t>PSV</t>
  </si>
  <si>
    <t>Práce a dodávky PSV</t>
  </si>
  <si>
    <t>767</t>
  </si>
  <si>
    <t>Konštrukcie doplnkové kovové</t>
  </si>
  <si>
    <t>27</t>
  </si>
  <si>
    <t>553410061505.S</t>
  </si>
  <si>
    <t>Brána pozink farebný s elektrickým pohonom, hrúbka panelu 40 mm, vxš 1500x4500mm</t>
  </si>
  <si>
    <t>32</t>
  </si>
  <si>
    <t>16</t>
  </si>
  <si>
    <t>219320775</t>
  </si>
  <si>
    <t>47</t>
  </si>
  <si>
    <t>767654220.S</t>
  </si>
  <si>
    <t>Montáž vrát posuvných, osadených do oceľovej konštrukcie, s plochou nad 6 do 9 m2</t>
  </si>
  <si>
    <t>-2062780214</t>
  </si>
  <si>
    <t>48</t>
  </si>
  <si>
    <t>553410013600</t>
  </si>
  <si>
    <t>Bránka kovová 1000x1500 mm L otočné so zámkom FAB</t>
  </si>
  <si>
    <t>807128391</t>
  </si>
  <si>
    <t>49</t>
  </si>
  <si>
    <t>767651210.S</t>
  </si>
  <si>
    <t>Montáž bránky otočnej, osadenej do oceľovej konštrukcie, s plochou do 6 m2</t>
  </si>
  <si>
    <t>1004692674</t>
  </si>
  <si>
    <t>15</t>
  </si>
  <si>
    <t>767914150.S</t>
  </si>
  <si>
    <t>Montáž oplotenia panelového z pletiva na stĺpiky výšky do 2,2 m</t>
  </si>
  <si>
    <t>m</t>
  </si>
  <si>
    <t>-1727595060</t>
  </si>
  <si>
    <t>553510024800.S</t>
  </si>
  <si>
    <t>Panel pre panelový plotový systém, veľkosť oka 200x50 mm, vxl 1,5x2,48 m, poplastovaný na pozinkovanej oceli</t>
  </si>
  <si>
    <t>49196235</t>
  </si>
  <si>
    <t>12</t>
  </si>
  <si>
    <t>767914830.S</t>
  </si>
  <si>
    <t>Demontáž oplotenia rámového na oceľové stĺpiky, výšky nad 1 do 2 m,  -0,00900t</t>
  </si>
  <si>
    <t>1534815199</t>
  </si>
  <si>
    <t>13</t>
  </si>
  <si>
    <t>767916720.S</t>
  </si>
  <si>
    <t>Osadenie stĺpika pre pletivové panelové ploty, s výškou nad 2 m do betónu</t>
  </si>
  <si>
    <t>237504402</t>
  </si>
  <si>
    <t>Príplatok k cenám za sťaženie výkopu v blízkosti podzemného vedenia  - pre všetky triedy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</si>
</sst>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4" fontId="21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topLeftCell="A139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1" t="s">
        <v>5</v>
      </c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12" t="s">
        <v>13</v>
      </c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R5" s="17"/>
      <c r="BE5" s="209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13" t="s">
        <v>16</v>
      </c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R6" s="17"/>
      <c r="BE6" s="210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10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10"/>
      <c r="BS8" s="14" t="s">
        <v>6</v>
      </c>
    </row>
    <row r="9" spans="1:74" s="1" customFormat="1" ht="14.45" customHeight="1">
      <c r="B9" s="17"/>
      <c r="AR9" s="17"/>
      <c r="BE9" s="210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210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210"/>
      <c r="BS11" s="14" t="s">
        <v>6</v>
      </c>
    </row>
    <row r="12" spans="1:74" s="1" customFormat="1" ht="6.95" customHeight="1">
      <c r="B12" s="17"/>
      <c r="AR12" s="17"/>
      <c r="BE12" s="210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210"/>
      <c r="BS13" s="14" t="s">
        <v>6</v>
      </c>
    </row>
    <row r="14" spans="1:74" ht="12.75">
      <c r="B14" s="17"/>
      <c r="E14" s="214" t="s">
        <v>28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4" t="s">
        <v>26</v>
      </c>
      <c r="AN14" s="26" t="s">
        <v>28</v>
      </c>
      <c r="AR14" s="17"/>
      <c r="BE14" s="210"/>
      <c r="BS14" s="14" t="s">
        <v>6</v>
      </c>
    </row>
    <row r="15" spans="1:74" s="1" customFormat="1" ht="6.95" customHeight="1">
      <c r="B15" s="17"/>
      <c r="AR15" s="17"/>
      <c r="BE15" s="210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210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210"/>
      <c r="BS17" s="14" t="s">
        <v>31</v>
      </c>
    </row>
    <row r="18" spans="1:71" s="1" customFormat="1" ht="6.95" customHeight="1">
      <c r="B18" s="17"/>
      <c r="AR18" s="17"/>
      <c r="BE18" s="210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1</v>
      </c>
      <c r="AR19" s="17"/>
      <c r="BE19" s="210"/>
      <c r="BS19" s="14" t="s">
        <v>6</v>
      </c>
    </row>
    <row r="20" spans="1:71" s="1" customFormat="1" ht="18.399999999999999" customHeight="1">
      <c r="B20" s="17"/>
      <c r="E20" s="22" t="s">
        <v>30</v>
      </c>
      <c r="AK20" s="24" t="s">
        <v>26</v>
      </c>
      <c r="AN20" s="22" t="s">
        <v>1</v>
      </c>
      <c r="AR20" s="17"/>
      <c r="BE20" s="210"/>
      <c r="BS20" s="14" t="s">
        <v>31</v>
      </c>
    </row>
    <row r="21" spans="1:71" s="1" customFormat="1" ht="6.95" customHeight="1">
      <c r="B21" s="17"/>
      <c r="AR21" s="17"/>
      <c r="BE21" s="210"/>
    </row>
    <row r="22" spans="1:71" s="1" customFormat="1" ht="12" customHeight="1">
      <c r="B22" s="17"/>
      <c r="D22" s="24" t="s">
        <v>33</v>
      </c>
      <c r="AR22" s="17"/>
      <c r="BE22" s="210"/>
    </row>
    <row r="23" spans="1:71" s="1" customFormat="1" ht="16.5" customHeight="1">
      <c r="B23" s="17"/>
      <c r="E23" s="216" t="s">
        <v>1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R23" s="17"/>
      <c r="BE23" s="210"/>
    </row>
    <row r="24" spans="1:71" s="1" customFormat="1" ht="6.95" customHeight="1">
      <c r="B24" s="17"/>
      <c r="AR24" s="17"/>
      <c r="BE24" s="210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0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7">
        <f>ROUND(AG94,2)</f>
        <v>0</v>
      </c>
      <c r="AL26" s="218"/>
      <c r="AM26" s="218"/>
      <c r="AN26" s="218"/>
      <c r="AO26" s="218"/>
      <c r="AP26" s="29"/>
      <c r="AQ26" s="29"/>
      <c r="AR26" s="30"/>
      <c r="BE26" s="210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0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9" t="s">
        <v>35</v>
      </c>
      <c r="M28" s="219"/>
      <c r="N28" s="219"/>
      <c r="O28" s="219"/>
      <c r="P28" s="219"/>
      <c r="Q28" s="29"/>
      <c r="R28" s="29"/>
      <c r="S28" s="29"/>
      <c r="T28" s="29"/>
      <c r="U28" s="29"/>
      <c r="V28" s="29"/>
      <c r="W28" s="219" t="s">
        <v>36</v>
      </c>
      <c r="X28" s="219"/>
      <c r="Y28" s="219"/>
      <c r="Z28" s="219"/>
      <c r="AA28" s="219"/>
      <c r="AB28" s="219"/>
      <c r="AC28" s="219"/>
      <c r="AD28" s="219"/>
      <c r="AE28" s="219"/>
      <c r="AF28" s="29"/>
      <c r="AG28" s="29"/>
      <c r="AH28" s="29"/>
      <c r="AI28" s="29"/>
      <c r="AJ28" s="29"/>
      <c r="AK28" s="219" t="s">
        <v>37</v>
      </c>
      <c r="AL28" s="219"/>
      <c r="AM28" s="219"/>
      <c r="AN28" s="219"/>
      <c r="AO28" s="219"/>
      <c r="AP28" s="29"/>
      <c r="AQ28" s="29"/>
      <c r="AR28" s="30"/>
      <c r="BE28" s="210"/>
    </row>
    <row r="29" spans="1:71" s="3" customFormat="1" ht="14.45" customHeight="1">
      <c r="B29" s="34"/>
      <c r="D29" s="24" t="s">
        <v>38</v>
      </c>
      <c r="F29" s="24" t="s">
        <v>39</v>
      </c>
      <c r="L29" s="199">
        <v>0.2</v>
      </c>
      <c r="M29" s="198"/>
      <c r="N29" s="198"/>
      <c r="O29" s="198"/>
      <c r="P29" s="198"/>
      <c r="W29" s="197">
        <f>ROUND(AZ94, 2)</f>
        <v>0</v>
      </c>
      <c r="X29" s="198"/>
      <c r="Y29" s="198"/>
      <c r="Z29" s="198"/>
      <c r="AA29" s="198"/>
      <c r="AB29" s="198"/>
      <c r="AC29" s="198"/>
      <c r="AD29" s="198"/>
      <c r="AE29" s="198"/>
      <c r="AK29" s="197">
        <f>ROUND(AV94, 2)</f>
        <v>0</v>
      </c>
      <c r="AL29" s="198"/>
      <c r="AM29" s="198"/>
      <c r="AN29" s="198"/>
      <c r="AO29" s="198"/>
      <c r="AR29" s="34"/>
      <c r="BE29" s="211"/>
    </row>
    <row r="30" spans="1:71" s="3" customFormat="1" ht="14.45" customHeight="1">
      <c r="B30" s="34"/>
      <c r="F30" s="24" t="s">
        <v>40</v>
      </c>
      <c r="L30" s="199">
        <v>0.2</v>
      </c>
      <c r="M30" s="198"/>
      <c r="N30" s="198"/>
      <c r="O30" s="198"/>
      <c r="P30" s="198"/>
      <c r="W30" s="197">
        <f>ROUND(BA94, 2)</f>
        <v>0</v>
      </c>
      <c r="X30" s="198"/>
      <c r="Y30" s="198"/>
      <c r="Z30" s="198"/>
      <c r="AA30" s="198"/>
      <c r="AB30" s="198"/>
      <c r="AC30" s="198"/>
      <c r="AD30" s="198"/>
      <c r="AE30" s="198"/>
      <c r="AK30" s="197">
        <f>ROUND(AW94, 2)</f>
        <v>0</v>
      </c>
      <c r="AL30" s="198"/>
      <c r="AM30" s="198"/>
      <c r="AN30" s="198"/>
      <c r="AO30" s="198"/>
      <c r="AR30" s="34"/>
      <c r="BE30" s="211"/>
    </row>
    <row r="31" spans="1:71" s="3" customFormat="1" ht="14.45" hidden="1" customHeight="1">
      <c r="B31" s="34"/>
      <c r="F31" s="24" t="s">
        <v>41</v>
      </c>
      <c r="L31" s="199">
        <v>0.2</v>
      </c>
      <c r="M31" s="198"/>
      <c r="N31" s="198"/>
      <c r="O31" s="198"/>
      <c r="P31" s="198"/>
      <c r="W31" s="197">
        <f>ROUND(BB94, 2)</f>
        <v>0</v>
      </c>
      <c r="X31" s="198"/>
      <c r="Y31" s="198"/>
      <c r="Z31" s="198"/>
      <c r="AA31" s="198"/>
      <c r="AB31" s="198"/>
      <c r="AC31" s="198"/>
      <c r="AD31" s="198"/>
      <c r="AE31" s="198"/>
      <c r="AK31" s="197">
        <v>0</v>
      </c>
      <c r="AL31" s="198"/>
      <c r="AM31" s="198"/>
      <c r="AN31" s="198"/>
      <c r="AO31" s="198"/>
      <c r="AR31" s="34"/>
      <c r="BE31" s="211"/>
    </row>
    <row r="32" spans="1:71" s="3" customFormat="1" ht="14.45" hidden="1" customHeight="1">
      <c r="B32" s="34"/>
      <c r="F32" s="24" t="s">
        <v>42</v>
      </c>
      <c r="L32" s="199">
        <v>0.2</v>
      </c>
      <c r="M32" s="198"/>
      <c r="N32" s="198"/>
      <c r="O32" s="198"/>
      <c r="P32" s="198"/>
      <c r="W32" s="197">
        <f>ROUND(BC94, 2)</f>
        <v>0</v>
      </c>
      <c r="X32" s="198"/>
      <c r="Y32" s="198"/>
      <c r="Z32" s="198"/>
      <c r="AA32" s="198"/>
      <c r="AB32" s="198"/>
      <c r="AC32" s="198"/>
      <c r="AD32" s="198"/>
      <c r="AE32" s="198"/>
      <c r="AK32" s="197">
        <v>0</v>
      </c>
      <c r="AL32" s="198"/>
      <c r="AM32" s="198"/>
      <c r="AN32" s="198"/>
      <c r="AO32" s="198"/>
      <c r="AR32" s="34"/>
      <c r="BE32" s="211"/>
    </row>
    <row r="33" spans="1:57" s="3" customFormat="1" ht="14.45" hidden="1" customHeight="1">
      <c r="B33" s="34"/>
      <c r="F33" s="24" t="s">
        <v>43</v>
      </c>
      <c r="L33" s="199">
        <v>0</v>
      </c>
      <c r="M33" s="198"/>
      <c r="N33" s="198"/>
      <c r="O33" s="198"/>
      <c r="P33" s="198"/>
      <c r="W33" s="197">
        <f>ROUND(BD94, 2)</f>
        <v>0</v>
      </c>
      <c r="X33" s="198"/>
      <c r="Y33" s="198"/>
      <c r="Z33" s="198"/>
      <c r="AA33" s="198"/>
      <c r="AB33" s="198"/>
      <c r="AC33" s="198"/>
      <c r="AD33" s="198"/>
      <c r="AE33" s="198"/>
      <c r="AK33" s="197">
        <v>0</v>
      </c>
      <c r="AL33" s="198"/>
      <c r="AM33" s="198"/>
      <c r="AN33" s="198"/>
      <c r="AO33" s="198"/>
      <c r="AR33" s="34"/>
      <c r="BE33" s="211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0"/>
    </row>
    <row r="35" spans="1:57" s="2" customFormat="1" ht="25.9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200" t="s">
        <v>46</v>
      </c>
      <c r="Y35" s="201"/>
      <c r="Z35" s="201"/>
      <c r="AA35" s="201"/>
      <c r="AB35" s="201"/>
      <c r="AC35" s="37"/>
      <c r="AD35" s="37"/>
      <c r="AE35" s="37"/>
      <c r="AF35" s="37"/>
      <c r="AG35" s="37"/>
      <c r="AH35" s="37"/>
      <c r="AI35" s="37"/>
      <c r="AJ35" s="37"/>
      <c r="AK35" s="202">
        <f>SUM(AK26:AK33)</f>
        <v>0</v>
      </c>
      <c r="AL35" s="201"/>
      <c r="AM35" s="201"/>
      <c r="AN35" s="201"/>
      <c r="AO35" s="203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12</v>
      </c>
      <c r="L84" s="4" t="str">
        <f>K5</f>
        <v>2021-20</v>
      </c>
      <c r="AR84" s="48"/>
    </row>
    <row r="85" spans="1:90" s="5" customFormat="1" ht="36.950000000000003" customHeight="1">
      <c r="B85" s="49"/>
      <c r="C85" s="50" t="s">
        <v>15</v>
      </c>
      <c r="L85" s="188" t="str">
        <f>K6</f>
        <v>Oplotenie areálu zariadenia pre seniorov, Starínska 2271/147 v Humennom</v>
      </c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Starínska 2271/147, 066 01 Humenné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0" t="str">
        <f>IF(AN8= "","",AN8)</f>
        <v>20. 9. 2021</v>
      </c>
      <c r="AN87" s="190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Humenné, Kukorelliho 1501/34, 066 01 Humenné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91" t="str">
        <f>IF(E17="","",E17)</f>
        <v>Ing. Lukáš Jenčo</v>
      </c>
      <c r="AN89" s="192"/>
      <c r="AO89" s="192"/>
      <c r="AP89" s="192"/>
      <c r="AQ89" s="29"/>
      <c r="AR89" s="30"/>
      <c r="AS89" s="193" t="s">
        <v>54</v>
      </c>
      <c r="AT89" s="19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91" t="str">
        <f>IF(E20="","",E20)</f>
        <v>Ing. Lukáš Jenčo</v>
      </c>
      <c r="AN90" s="192"/>
      <c r="AO90" s="192"/>
      <c r="AP90" s="192"/>
      <c r="AQ90" s="29"/>
      <c r="AR90" s="30"/>
      <c r="AS90" s="195"/>
      <c r="AT90" s="19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5"/>
      <c r="AT91" s="19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183" t="s">
        <v>55</v>
      </c>
      <c r="D92" s="184"/>
      <c r="E92" s="184"/>
      <c r="F92" s="184"/>
      <c r="G92" s="184"/>
      <c r="H92" s="57"/>
      <c r="I92" s="185" t="s">
        <v>56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6" t="s">
        <v>57</v>
      </c>
      <c r="AH92" s="184"/>
      <c r="AI92" s="184"/>
      <c r="AJ92" s="184"/>
      <c r="AK92" s="184"/>
      <c r="AL92" s="184"/>
      <c r="AM92" s="184"/>
      <c r="AN92" s="185" t="s">
        <v>58</v>
      </c>
      <c r="AO92" s="184"/>
      <c r="AP92" s="187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7">
        <f>ROUND(AG95,2)</f>
        <v>0</v>
      </c>
      <c r="AH94" s="207"/>
      <c r="AI94" s="207"/>
      <c r="AJ94" s="207"/>
      <c r="AK94" s="207"/>
      <c r="AL94" s="207"/>
      <c r="AM94" s="207"/>
      <c r="AN94" s="208">
        <f>SUM(AG94,AT94)</f>
        <v>0</v>
      </c>
      <c r="AO94" s="208"/>
      <c r="AP94" s="208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73</v>
      </c>
      <c r="BT94" s="74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0" s="7" customFormat="1" ht="24.75" customHeight="1">
      <c r="A95" s="75" t="s">
        <v>77</v>
      </c>
      <c r="B95" s="76"/>
      <c r="C95" s="77"/>
      <c r="D95" s="206" t="s">
        <v>13</v>
      </c>
      <c r="E95" s="206"/>
      <c r="F95" s="206"/>
      <c r="G95" s="206"/>
      <c r="H95" s="206"/>
      <c r="I95" s="78"/>
      <c r="J95" s="206" t="s">
        <v>16</v>
      </c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4">
        <f>'2021-20 - Oplotenie areál...'!J30</f>
        <v>0</v>
      </c>
      <c r="AH95" s="205"/>
      <c r="AI95" s="205"/>
      <c r="AJ95" s="205"/>
      <c r="AK95" s="205"/>
      <c r="AL95" s="205"/>
      <c r="AM95" s="205"/>
      <c r="AN95" s="204">
        <f>SUM(AG95,AT95)</f>
        <v>0</v>
      </c>
      <c r="AO95" s="205"/>
      <c r="AP95" s="205"/>
      <c r="AQ95" s="79" t="s">
        <v>78</v>
      </c>
      <c r="AR95" s="76"/>
      <c r="AS95" s="80">
        <v>0</v>
      </c>
      <c r="AT95" s="81">
        <f>ROUND(SUM(AV95:AW95),2)</f>
        <v>0</v>
      </c>
      <c r="AU95" s="82">
        <f>'2021-20 - Oplotenie areál...'!P129</f>
        <v>0</v>
      </c>
      <c r="AV95" s="81">
        <f>'2021-20 - Oplotenie areál...'!J33</f>
        <v>0</v>
      </c>
      <c r="AW95" s="81">
        <f>'2021-20 - Oplotenie areál...'!J34</f>
        <v>0</v>
      </c>
      <c r="AX95" s="81">
        <f>'2021-20 - Oplotenie areál...'!J35</f>
        <v>0</v>
      </c>
      <c r="AY95" s="81">
        <f>'2021-20 - Oplotenie areál...'!J36</f>
        <v>0</v>
      </c>
      <c r="AZ95" s="81">
        <f>'2021-20 - Oplotenie areál...'!F33</f>
        <v>0</v>
      </c>
      <c r="BA95" s="81">
        <f>'2021-20 - Oplotenie areál...'!F34</f>
        <v>0</v>
      </c>
      <c r="BB95" s="81">
        <f>'2021-20 - Oplotenie areál...'!F35</f>
        <v>0</v>
      </c>
      <c r="BC95" s="81">
        <f>'2021-20 - Oplotenie areál...'!F36</f>
        <v>0</v>
      </c>
      <c r="BD95" s="83">
        <f>'2021-20 - Oplotenie areál...'!F37</f>
        <v>0</v>
      </c>
      <c r="BT95" s="84" t="s">
        <v>79</v>
      </c>
      <c r="BU95" s="84" t="s">
        <v>80</v>
      </c>
      <c r="BV95" s="84" t="s">
        <v>75</v>
      </c>
      <c r="BW95" s="84" t="s">
        <v>4</v>
      </c>
      <c r="BX95" s="84" t="s">
        <v>76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021-20 - Oplotenie areál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8"/>
  <sheetViews>
    <sheetView showGridLines="0" topLeftCell="A122" workbookViewId="0">
      <selection activeCell="W16" sqref="W1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1" t="s">
        <v>5</v>
      </c>
      <c r="M2" s="182"/>
      <c r="N2" s="182"/>
      <c r="O2" s="182"/>
      <c r="P2" s="182"/>
      <c r="Q2" s="182"/>
      <c r="R2" s="182"/>
      <c r="S2" s="182"/>
      <c r="T2" s="182"/>
      <c r="U2" s="182"/>
      <c r="V2" s="182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81</v>
      </c>
      <c r="L4" s="17"/>
      <c r="M4" s="85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30" customHeight="1">
      <c r="A7" s="29"/>
      <c r="B7" s="30"/>
      <c r="C7" s="29"/>
      <c r="D7" s="29"/>
      <c r="E7" s="188" t="s">
        <v>16</v>
      </c>
      <c r="F7" s="222"/>
      <c r="G7" s="222"/>
      <c r="H7" s="222"/>
      <c r="I7" s="2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17</v>
      </c>
      <c r="E9" s="29"/>
      <c r="F9" s="22" t="s">
        <v>1</v>
      </c>
      <c r="G9" s="29"/>
      <c r="H9" s="29"/>
      <c r="I9" s="24" t="s">
        <v>18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19</v>
      </c>
      <c r="E10" s="29"/>
      <c r="F10" s="22" t="s">
        <v>20</v>
      </c>
      <c r="G10" s="29"/>
      <c r="H10" s="29"/>
      <c r="I10" s="24" t="s">
        <v>21</v>
      </c>
      <c r="J10" s="52" t="str">
        <f>'Rekapitulácia stavby'!AN8</f>
        <v>20. 9. 2021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23</v>
      </c>
      <c r="E12" s="29"/>
      <c r="F12" s="29"/>
      <c r="G12" s="29"/>
      <c r="H12" s="29"/>
      <c r="I12" s="24" t="s">
        <v>24</v>
      </c>
      <c r="J12" s="22" t="s">
        <v>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">
        <v>25</v>
      </c>
      <c r="F13" s="29"/>
      <c r="G13" s="29"/>
      <c r="H13" s="29"/>
      <c r="I13" s="24" t="s">
        <v>26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27</v>
      </c>
      <c r="E15" s="29"/>
      <c r="F15" s="29"/>
      <c r="G15" s="29"/>
      <c r="H15" s="29"/>
      <c r="I15" s="24" t="s">
        <v>24</v>
      </c>
      <c r="J15" s="25" t="str">
        <f>'Rekapitulácia stavby'!AN13</f>
        <v>Vyplň údaj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23" t="str">
        <f>'Rekapitulácia stavby'!E14</f>
        <v>Vyplň údaj</v>
      </c>
      <c r="F16" s="212"/>
      <c r="G16" s="212"/>
      <c r="H16" s="212"/>
      <c r="I16" s="24" t="s">
        <v>26</v>
      </c>
      <c r="J16" s="25" t="str">
        <f>'Rekapitulácia stavby'!AN14</f>
        <v>Vyplň údaj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29</v>
      </c>
      <c r="E18" s="29"/>
      <c r="F18" s="29"/>
      <c r="G18" s="29"/>
      <c r="H18" s="29"/>
      <c r="I18" s="24" t="s">
        <v>24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30</v>
      </c>
      <c r="F19" s="29"/>
      <c r="G19" s="29"/>
      <c r="H19" s="29"/>
      <c r="I19" s="24" t="s">
        <v>26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32</v>
      </c>
      <c r="E21" s="29"/>
      <c r="F21" s="29"/>
      <c r="G21" s="29"/>
      <c r="H21" s="29"/>
      <c r="I21" s="24" t="s">
        <v>24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">
        <v>30</v>
      </c>
      <c r="F22" s="29"/>
      <c r="G22" s="29"/>
      <c r="H22" s="29"/>
      <c r="I22" s="24" t="s">
        <v>26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33</v>
      </c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6"/>
      <c r="B25" s="87"/>
      <c r="C25" s="86"/>
      <c r="D25" s="86"/>
      <c r="E25" s="216" t="s">
        <v>1</v>
      </c>
      <c r="F25" s="216"/>
      <c r="G25" s="216"/>
      <c r="H25" s="216"/>
      <c r="I25" s="86"/>
      <c r="J25" s="86"/>
      <c r="K25" s="86"/>
      <c r="L25" s="88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4.45" customHeight="1">
      <c r="A28" s="29"/>
      <c r="B28" s="30"/>
      <c r="C28" s="29"/>
      <c r="D28" s="22" t="s">
        <v>82</v>
      </c>
      <c r="E28" s="29"/>
      <c r="F28" s="29"/>
      <c r="G28" s="29"/>
      <c r="H28" s="29"/>
      <c r="I28" s="29"/>
      <c r="J28" s="89">
        <f>J94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14.45" customHeight="1">
      <c r="A29" s="29"/>
      <c r="B29" s="30"/>
      <c r="C29" s="29"/>
      <c r="D29" s="90" t="s">
        <v>83</v>
      </c>
      <c r="E29" s="29"/>
      <c r="F29" s="29"/>
      <c r="G29" s="29"/>
      <c r="H29" s="29"/>
      <c r="I29" s="29"/>
      <c r="J29" s="89">
        <f>J104</f>
        <v>0</v>
      </c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1" t="s">
        <v>34</v>
      </c>
      <c r="E30" s="29"/>
      <c r="F30" s="29"/>
      <c r="G30" s="29"/>
      <c r="H30" s="29"/>
      <c r="I30" s="29"/>
      <c r="J30" s="68">
        <f>ROUND(J28 + J29,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2" t="s">
        <v>38</v>
      </c>
      <c r="E33" s="24" t="s">
        <v>39</v>
      </c>
      <c r="F33" s="93">
        <f>ROUND((SUM(BE104:BE111) + SUM(BE129:BE157)),  2)</f>
        <v>0</v>
      </c>
      <c r="G33" s="29"/>
      <c r="H33" s="29"/>
      <c r="I33" s="94">
        <v>0.2</v>
      </c>
      <c r="J33" s="93">
        <f>ROUND(((SUM(BE104:BE111) + SUM(BE129:BE157))*I33),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93">
        <f>ROUND((SUM(BF104:BF111) + SUM(BF129:BF157)),  2)</f>
        <v>0</v>
      </c>
      <c r="G34" s="29"/>
      <c r="H34" s="29"/>
      <c r="I34" s="94">
        <v>0.2</v>
      </c>
      <c r="J34" s="93">
        <f>ROUND(((SUM(BF104:BF111) + SUM(BF129:BF157))*I34),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93">
        <f>ROUND((SUM(BG104:BG111) + SUM(BG129:BG157)),  2)</f>
        <v>0</v>
      </c>
      <c r="G35" s="29"/>
      <c r="H35" s="29"/>
      <c r="I35" s="94">
        <v>0.2</v>
      </c>
      <c r="J35" s="9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93">
        <f>ROUND((SUM(BH104:BH111) + SUM(BH129:BH157)),  2)</f>
        <v>0</v>
      </c>
      <c r="G36" s="29"/>
      <c r="H36" s="29"/>
      <c r="I36" s="94">
        <v>0.2</v>
      </c>
      <c r="J36" s="9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93">
        <f>ROUND((SUM(BI104:BI111) + SUM(BI129:BI157)),  2)</f>
        <v>0</v>
      </c>
      <c r="G37" s="29"/>
      <c r="H37" s="29"/>
      <c r="I37" s="94">
        <v>0</v>
      </c>
      <c r="J37" s="9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5"/>
      <c r="D39" s="96" t="s">
        <v>44</v>
      </c>
      <c r="E39" s="57"/>
      <c r="F39" s="57"/>
      <c r="G39" s="97" t="s">
        <v>45</v>
      </c>
      <c r="H39" s="98" t="s">
        <v>46</v>
      </c>
      <c r="I39" s="57"/>
      <c r="J39" s="99">
        <f>SUM(J30:J37)</f>
        <v>0</v>
      </c>
      <c r="K39" s="100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01" t="s">
        <v>50</v>
      </c>
      <c r="G61" s="42" t="s">
        <v>49</v>
      </c>
      <c r="H61" s="32"/>
      <c r="I61" s="32"/>
      <c r="J61" s="102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01" t="s">
        <v>50</v>
      </c>
      <c r="G76" s="42" t="s">
        <v>49</v>
      </c>
      <c r="H76" s="32"/>
      <c r="I76" s="32"/>
      <c r="J76" s="102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30" customHeight="1">
      <c r="A85" s="29"/>
      <c r="B85" s="30"/>
      <c r="C85" s="29"/>
      <c r="D85" s="29"/>
      <c r="E85" s="188" t="str">
        <f>E7</f>
        <v>Oplotenie areálu zariadenia pre seniorov, Starínska 2271/147 v Humennom</v>
      </c>
      <c r="F85" s="222"/>
      <c r="G85" s="222"/>
      <c r="H85" s="22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19</v>
      </c>
      <c r="D87" s="29"/>
      <c r="E87" s="29"/>
      <c r="F87" s="22" t="str">
        <f>F10</f>
        <v>Starínska 2271/147, 066 01 Humenné</v>
      </c>
      <c r="G87" s="29"/>
      <c r="H87" s="29"/>
      <c r="I87" s="24" t="s">
        <v>21</v>
      </c>
      <c r="J87" s="52" t="str">
        <f>IF(J10="","",J10)</f>
        <v>20. 9. 2021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23</v>
      </c>
      <c r="D89" s="29"/>
      <c r="E89" s="29"/>
      <c r="F89" s="22" t="str">
        <f>E13</f>
        <v>Mesto Humenné, Kukorelliho 1501/34, 066 01 Humenné</v>
      </c>
      <c r="G89" s="29"/>
      <c r="H89" s="29"/>
      <c r="I89" s="24" t="s">
        <v>29</v>
      </c>
      <c r="J89" s="27" t="str">
        <f>E19</f>
        <v>Ing. Lukáš Jenčo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27</v>
      </c>
      <c r="D90" s="29"/>
      <c r="E90" s="29"/>
      <c r="F90" s="22" t="str">
        <f>IF(E16="","",E16)</f>
        <v>Vyplň údaj</v>
      </c>
      <c r="G90" s="29"/>
      <c r="H90" s="29"/>
      <c r="I90" s="24" t="s">
        <v>32</v>
      </c>
      <c r="J90" s="27" t="str">
        <f>E22</f>
        <v>Ing. Lukáš Jenčo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3" t="s">
        <v>85</v>
      </c>
      <c r="D92" s="95"/>
      <c r="E92" s="95"/>
      <c r="F92" s="95"/>
      <c r="G92" s="95"/>
      <c r="H92" s="95"/>
      <c r="I92" s="95"/>
      <c r="J92" s="104" t="s">
        <v>86</v>
      </c>
      <c r="K92" s="95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5" t="s">
        <v>87</v>
      </c>
      <c r="D94" s="29"/>
      <c r="E94" s="29"/>
      <c r="F94" s="29"/>
      <c r="G94" s="29"/>
      <c r="H94" s="29"/>
      <c r="I94" s="29"/>
      <c r="J94" s="68">
        <f>J129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88</v>
      </c>
    </row>
    <row r="95" spans="1:47" s="9" customFormat="1" ht="24.95" customHeight="1">
      <c r="B95" s="106"/>
      <c r="D95" s="107" t="s">
        <v>89</v>
      </c>
      <c r="E95" s="108"/>
      <c r="F95" s="108"/>
      <c r="G95" s="108"/>
      <c r="H95" s="108"/>
      <c r="I95" s="108"/>
      <c r="J95" s="109">
        <f>J130</f>
        <v>0</v>
      </c>
      <c r="L95" s="106"/>
    </row>
    <row r="96" spans="1:47" s="10" customFormat="1" ht="19.899999999999999" customHeight="1">
      <c r="B96" s="110"/>
      <c r="D96" s="111" t="s">
        <v>90</v>
      </c>
      <c r="E96" s="112"/>
      <c r="F96" s="112"/>
      <c r="G96" s="112"/>
      <c r="H96" s="112"/>
      <c r="I96" s="112"/>
      <c r="J96" s="113">
        <f>J131</f>
        <v>0</v>
      </c>
      <c r="L96" s="110"/>
    </row>
    <row r="97" spans="1:65" s="10" customFormat="1" ht="19.899999999999999" customHeight="1">
      <c r="B97" s="110"/>
      <c r="D97" s="111" t="s">
        <v>91</v>
      </c>
      <c r="E97" s="112"/>
      <c r="F97" s="112"/>
      <c r="G97" s="112"/>
      <c r="H97" s="112"/>
      <c r="I97" s="112"/>
      <c r="J97" s="113">
        <f>J136</f>
        <v>0</v>
      </c>
      <c r="L97" s="110"/>
    </row>
    <row r="98" spans="1:65" s="10" customFormat="1" ht="19.899999999999999" customHeight="1">
      <c r="B98" s="110"/>
      <c r="D98" s="111" t="s">
        <v>92</v>
      </c>
      <c r="E98" s="112"/>
      <c r="F98" s="112"/>
      <c r="G98" s="112"/>
      <c r="H98" s="112"/>
      <c r="I98" s="112"/>
      <c r="J98" s="113">
        <f>J138</f>
        <v>0</v>
      </c>
      <c r="L98" s="110"/>
    </row>
    <row r="99" spans="1:65" s="10" customFormat="1" ht="19.899999999999999" customHeight="1">
      <c r="B99" s="110"/>
      <c r="D99" s="111" t="s">
        <v>93</v>
      </c>
      <c r="E99" s="112"/>
      <c r="F99" s="112"/>
      <c r="G99" s="112"/>
      <c r="H99" s="112"/>
      <c r="I99" s="112"/>
      <c r="J99" s="113">
        <f>J142</f>
        <v>0</v>
      </c>
      <c r="L99" s="110"/>
    </row>
    <row r="100" spans="1:65" s="9" customFormat="1" ht="24.95" customHeight="1">
      <c r="B100" s="106"/>
      <c r="D100" s="107" t="s">
        <v>94</v>
      </c>
      <c r="E100" s="108"/>
      <c r="F100" s="108"/>
      <c r="G100" s="108"/>
      <c r="H100" s="108"/>
      <c r="I100" s="108"/>
      <c r="J100" s="109">
        <f>J148</f>
        <v>0</v>
      </c>
      <c r="L100" s="106"/>
    </row>
    <row r="101" spans="1:65" s="10" customFormat="1" ht="19.899999999999999" customHeight="1">
      <c r="B101" s="110"/>
      <c r="D101" s="111" t="s">
        <v>95</v>
      </c>
      <c r="E101" s="112"/>
      <c r="F101" s="112"/>
      <c r="G101" s="112"/>
      <c r="H101" s="112"/>
      <c r="I101" s="112"/>
      <c r="J101" s="113">
        <f>J149</f>
        <v>0</v>
      </c>
      <c r="L101" s="110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05" t="s">
        <v>96</v>
      </c>
      <c r="D104" s="29"/>
      <c r="E104" s="29"/>
      <c r="F104" s="29"/>
      <c r="G104" s="29"/>
      <c r="H104" s="29"/>
      <c r="I104" s="29"/>
      <c r="J104" s="114">
        <f>ROUND(J105 + J106 + J107 + J108 + J109 + J110,2)</f>
        <v>0</v>
      </c>
      <c r="K104" s="29"/>
      <c r="L104" s="39"/>
      <c r="N104" s="115" t="s">
        <v>38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16"/>
      <c r="C105" s="117"/>
      <c r="D105" s="220" t="s">
        <v>97</v>
      </c>
      <c r="E105" s="221"/>
      <c r="F105" s="221"/>
      <c r="G105" s="117"/>
      <c r="H105" s="117"/>
      <c r="I105" s="117"/>
      <c r="J105" s="119">
        <v>0</v>
      </c>
      <c r="K105" s="117"/>
      <c r="L105" s="120"/>
      <c r="M105" s="121"/>
      <c r="N105" s="122" t="s">
        <v>40</v>
      </c>
      <c r="O105" s="121"/>
      <c r="P105" s="121"/>
      <c r="Q105" s="121"/>
      <c r="R105" s="121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3" t="s">
        <v>98</v>
      </c>
      <c r="AZ105" s="121"/>
      <c r="BA105" s="121"/>
      <c r="BB105" s="121"/>
      <c r="BC105" s="121"/>
      <c r="BD105" s="121"/>
      <c r="BE105" s="124">
        <f t="shared" ref="BE105:BE110" si="0">IF(N105="základná",J105,0)</f>
        <v>0</v>
      </c>
      <c r="BF105" s="124">
        <f t="shared" ref="BF105:BF110" si="1">IF(N105="znížená",J105,0)</f>
        <v>0</v>
      </c>
      <c r="BG105" s="124">
        <f t="shared" ref="BG105:BG110" si="2">IF(N105="zákl. prenesená",J105,0)</f>
        <v>0</v>
      </c>
      <c r="BH105" s="124">
        <f t="shared" ref="BH105:BH110" si="3">IF(N105="zníž. prenesená",J105,0)</f>
        <v>0</v>
      </c>
      <c r="BI105" s="124">
        <f t="shared" ref="BI105:BI110" si="4">IF(N105="nulová",J105,0)</f>
        <v>0</v>
      </c>
      <c r="BJ105" s="123" t="s">
        <v>99</v>
      </c>
      <c r="BK105" s="121"/>
      <c r="BL105" s="121"/>
      <c r="BM105" s="121"/>
    </row>
    <row r="106" spans="1:65" s="2" customFormat="1" ht="18" customHeight="1">
      <c r="A106" s="29"/>
      <c r="B106" s="116"/>
      <c r="C106" s="117"/>
      <c r="D106" s="220" t="s">
        <v>100</v>
      </c>
      <c r="E106" s="221"/>
      <c r="F106" s="221"/>
      <c r="G106" s="117"/>
      <c r="H106" s="117"/>
      <c r="I106" s="117"/>
      <c r="J106" s="119">
        <v>0</v>
      </c>
      <c r="K106" s="117"/>
      <c r="L106" s="120"/>
      <c r="M106" s="121"/>
      <c r="N106" s="122" t="s">
        <v>40</v>
      </c>
      <c r="O106" s="121"/>
      <c r="P106" s="121"/>
      <c r="Q106" s="121"/>
      <c r="R106" s="121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3" t="s">
        <v>98</v>
      </c>
      <c r="AZ106" s="121"/>
      <c r="BA106" s="121"/>
      <c r="BB106" s="121"/>
      <c r="BC106" s="121"/>
      <c r="BD106" s="121"/>
      <c r="BE106" s="124">
        <f t="shared" si="0"/>
        <v>0</v>
      </c>
      <c r="BF106" s="124">
        <f t="shared" si="1"/>
        <v>0</v>
      </c>
      <c r="BG106" s="124">
        <f t="shared" si="2"/>
        <v>0</v>
      </c>
      <c r="BH106" s="124">
        <f t="shared" si="3"/>
        <v>0</v>
      </c>
      <c r="BI106" s="124">
        <f t="shared" si="4"/>
        <v>0</v>
      </c>
      <c r="BJ106" s="123" t="s">
        <v>99</v>
      </c>
      <c r="BK106" s="121"/>
      <c r="BL106" s="121"/>
      <c r="BM106" s="121"/>
    </row>
    <row r="107" spans="1:65" s="2" customFormat="1" ht="18" customHeight="1">
      <c r="A107" s="29"/>
      <c r="B107" s="116"/>
      <c r="C107" s="117"/>
      <c r="D107" s="220" t="s">
        <v>101</v>
      </c>
      <c r="E107" s="221"/>
      <c r="F107" s="221"/>
      <c r="G107" s="117"/>
      <c r="H107" s="117"/>
      <c r="I107" s="117"/>
      <c r="J107" s="119">
        <v>0</v>
      </c>
      <c r="K107" s="117"/>
      <c r="L107" s="120"/>
      <c r="M107" s="121"/>
      <c r="N107" s="122" t="s">
        <v>40</v>
      </c>
      <c r="O107" s="121"/>
      <c r="P107" s="121"/>
      <c r="Q107" s="121"/>
      <c r="R107" s="121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3" t="s">
        <v>98</v>
      </c>
      <c r="AZ107" s="121"/>
      <c r="BA107" s="121"/>
      <c r="BB107" s="121"/>
      <c r="BC107" s="121"/>
      <c r="BD107" s="121"/>
      <c r="BE107" s="124">
        <f t="shared" si="0"/>
        <v>0</v>
      </c>
      <c r="BF107" s="124">
        <f t="shared" si="1"/>
        <v>0</v>
      </c>
      <c r="BG107" s="124">
        <f t="shared" si="2"/>
        <v>0</v>
      </c>
      <c r="BH107" s="124">
        <f t="shared" si="3"/>
        <v>0</v>
      </c>
      <c r="BI107" s="124">
        <f t="shared" si="4"/>
        <v>0</v>
      </c>
      <c r="BJ107" s="123" t="s">
        <v>99</v>
      </c>
      <c r="BK107" s="121"/>
      <c r="BL107" s="121"/>
      <c r="BM107" s="121"/>
    </row>
    <row r="108" spans="1:65" s="2" customFormat="1" ht="18" customHeight="1">
      <c r="A108" s="29"/>
      <c r="B108" s="116"/>
      <c r="C108" s="117"/>
      <c r="D108" s="220" t="s">
        <v>102</v>
      </c>
      <c r="E108" s="221"/>
      <c r="F108" s="221"/>
      <c r="G108" s="117"/>
      <c r="H108" s="117"/>
      <c r="I108" s="117"/>
      <c r="J108" s="119">
        <v>0</v>
      </c>
      <c r="K108" s="117"/>
      <c r="L108" s="120"/>
      <c r="M108" s="121"/>
      <c r="N108" s="122" t="s">
        <v>40</v>
      </c>
      <c r="O108" s="121"/>
      <c r="P108" s="121"/>
      <c r="Q108" s="121"/>
      <c r="R108" s="121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3" t="s">
        <v>98</v>
      </c>
      <c r="AZ108" s="121"/>
      <c r="BA108" s="121"/>
      <c r="BB108" s="121"/>
      <c r="BC108" s="121"/>
      <c r="BD108" s="121"/>
      <c r="BE108" s="124">
        <f t="shared" si="0"/>
        <v>0</v>
      </c>
      <c r="BF108" s="124">
        <f t="shared" si="1"/>
        <v>0</v>
      </c>
      <c r="BG108" s="124">
        <f t="shared" si="2"/>
        <v>0</v>
      </c>
      <c r="BH108" s="124">
        <f t="shared" si="3"/>
        <v>0</v>
      </c>
      <c r="BI108" s="124">
        <f t="shared" si="4"/>
        <v>0</v>
      </c>
      <c r="BJ108" s="123" t="s">
        <v>99</v>
      </c>
      <c r="BK108" s="121"/>
      <c r="BL108" s="121"/>
      <c r="BM108" s="121"/>
    </row>
    <row r="109" spans="1:65" s="2" customFormat="1" ht="18" customHeight="1">
      <c r="A109" s="29"/>
      <c r="B109" s="116"/>
      <c r="C109" s="117"/>
      <c r="D109" s="220" t="s">
        <v>103</v>
      </c>
      <c r="E109" s="221"/>
      <c r="F109" s="221"/>
      <c r="G109" s="117"/>
      <c r="H109" s="117"/>
      <c r="I109" s="117"/>
      <c r="J109" s="119">
        <v>0</v>
      </c>
      <c r="K109" s="117"/>
      <c r="L109" s="120"/>
      <c r="M109" s="121"/>
      <c r="N109" s="122" t="s">
        <v>40</v>
      </c>
      <c r="O109" s="121"/>
      <c r="P109" s="121"/>
      <c r="Q109" s="121"/>
      <c r="R109" s="121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3" t="s">
        <v>98</v>
      </c>
      <c r="AZ109" s="121"/>
      <c r="BA109" s="121"/>
      <c r="BB109" s="121"/>
      <c r="BC109" s="121"/>
      <c r="BD109" s="121"/>
      <c r="BE109" s="124">
        <f t="shared" si="0"/>
        <v>0</v>
      </c>
      <c r="BF109" s="124">
        <f t="shared" si="1"/>
        <v>0</v>
      </c>
      <c r="BG109" s="124">
        <f t="shared" si="2"/>
        <v>0</v>
      </c>
      <c r="BH109" s="124">
        <f t="shared" si="3"/>
        <v>0</v>
      </c>
      <c r="BI109" s="124">
        <f t="shared" si="4"/>
        <v>0</v>
      </c>
      <c r="BJ109" s="123" t="s">
        <v>99</v>
      </c>
      <c r="BK109" s="121"/>
      <c r="BL109" s="121"/>
      <c r="BM109" s="121"/>
    </row>
    <row r="110" spans="1:65" s="2" customFormat="1" ht="18" customHeight="1">
      <c r="A110" s="29"/>
      <c r="B110" s="116"/>
      <c r="C110" s="117"/>
      <c r="D110" s="118" t="s">
        <v>104</v>
      </c>
      <c r="E110" s="117"/>
      <c r="F110" s="117"/>
      <c r="G110" s="117"/>
      <c r="H110" s="117"/>
      <c r="I110" s="117"/>
      <c r="J110" s="119">
        <f>ROUND(J28*T110,2)</f>
        <v>0</v>
      </c>
      <c r="K110" s="117"/>
      <c r="L110" s="120"/>
      <c r="M110" s="121"/>
      <c r="N110" s="122" t="s">
        <v>40</v>
      </c>
      <c r="O110" s="121"/>
      <c r="P110" s="121"/>
      <c r="Q110" s="121"/>
      <c r="R110" s="121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3" t="s">
        <v>105</v>
      </c>
      <c r="AZ110" s="121"/>
      <c r="BA110" s="121"/>
      <c r="BB110" s="121"/>
      <c r="BC110" s="121"/>
      <c r="BD110" s="121"/>
      <c r="BE110" s="124">
        <f t="shared" si="0"/>
        <v>0</v>
      </c>
      <c r="BF110" s="124">
        <f t="shared" si="1"/>
        <v>0</v>
      </c>
      <c r="BG110" s="124">
        <f t="shared" si="2"/>
        <v>0</v>
      </c>
      <c r="BH110" s="124">
        <f t="shared" si="3"/>
        <v>0</v>
      </c>
      <c r="BI110" s="124">
        <f t="shared" si="4"/>
        <v>0</v>
      </c>
      <c r="BJ110" s="123" t="s">
        <v>99</v>
      </c>
      <c r="BK110" s="121"/>
      <c r="BL110" s="121"/>
      <c r="BM110" s="121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25" t="s">
        <v>106</v>
      </c>
      <c r="D112" s="95"/>
      <c r="E112" s="95"/>
      <c r="F112" s="95"/>
      <c r="G112" s="95"/>
      <c r="H112" s="95"/>
      <c r="I112" s="95"/>
      <c r="J112" s="126">
        <f>ROUND(J94+J104,2)</f>
        <v>0</v>
      </c>
      <c r="K112" s="95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6"/>
      <c r="C117" s="47"/>
      <c r="D117" s="47"/>
      <c r="E117" s="47"/>
      <c r="F117" s="47"/>
      <c r="G117" s="47"/>
      <c r="H117" s="47"/>
      <c r="I117" s="47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107</v>
      </c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30" customHeight="1">
      <c r="A121" s="29"/>
      <c r="B121" s="30"/>
      <c r="C121" s="29"/>
      <c r="D121" s="29"/>
      <c r="E121" s="188" t="str">
        <f>E7</f>
        <v>Oplotenie areálu zariadenia pre seniorov, Starínska 2271/147 v Humennom</v>
      </c>
      <c r="F121" s="222"/>
      <c r="G121" s="222"/>
      <c r="H121" s="222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19</v>
      </c>
      <c r="D123" s="29"/>
      <c r="E123" s="29"/>
      <c r="F123" s="22" t="str">
        <f>F10</f>
        <v>Starínska 2271/147, 066 01 Humenné</v>
      </c>
      <c r="G123" s="29"/>
      <c r="H123" s="29"/>
      <c r="I123" s="24" t="s">
        <v>21</v>
      </c>
      <c r="J123" s="52" t="str">
        <f>IF(J10="","",J10)</f>
        <v>20. 9. 2021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23</v>
      </c>
      <c r="D125" s="29"/>
      <c r="E125" s="29"/>
      <c r="F125" s="22" t="str">
        <f>E13</f>
        <v>Mesto Humenné, Kukorelliho 1501/34, 066 01 Humenné</v>
      </c>
      <c r="G125" s="29"/>
      <c r="H125" s="29"/>
      <c r="I125" s="24" t="s">
        <v>29</v>
      </c>
      <c r="J125" s="27" t="str">
        <f>E19</f>
        <v>Ing. Lukáš Jenčo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27</v>
      </c>
      <c r="D126" s="29"/>
      <c r="E126" s="29"/>
      <c r="F126" s="22" t="str">
        <f>IF(E16="","",E16)</f>
        <v>Vyplň údaj</v>
      </c>
      <c r="G126" s="29"/>
      <c r="H126" s="29"/>
      <c r="I126" s="24" t="s">
        <v>32</v>
      </c>
      <c r="J126" s="27" t="str">
        <f>E22</f>
        <v>Ing. Lukáš Jenčo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27"/>
      <c r="B128" s="128"/>
      <c r="C128" s="129" t="s">
        <v>108</v>
      </c>
      <c r="D128" s="130" t="s">
        <v>59</v>
      </c>
      <c r="E128" s="130" t="s">
        <v>55</v>
      </c>
      <c r="F128" s="130" t="s">
        <v>56</v>
      </c>
      <c r="G128" s="130" t="s">
        <v>109</v>
      </c>
      <c r="H128" s="130" t="s">
        <v>110</v>
      </c>
      <c r="I128" s="130" t="s">
        <v>111</v>
      </c>
      <c r="J128" s="131" t="s">
        <v>86</v>
      </c>
      <c r="K128" s="132" t="s">
        <v>112</v>
      </c>
      <c r="L128" s="133"/>
      <c r="M128" s="59" t="s">
        <v>1</v>
      </c>
      <c r="N128" s="60" t="s">
        <v>38</v>
      </c>
      <c r="O128" s="60" t="s">
        <v>113</v>
      </c>
      <c r="P128" s="60" t="s">
        <v>114</v>
      </c>
      <c r="Q128" s="60" t="s">
        <v>115</v>
      </c>
      <c r="R128" s="60" t="s">
        <v>116</v>
      </c>
      <c r="S128" s="60" t="s">
        <v>117</v>
      </c>
      <c r="T128" s="61" t="s">
        <v>118</v>
      </c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</row>
    <row r="129" spans="1:65" s="2" customFormat="1" ht="22.9" customHeight="1">
      <c r="A129" s="29"/>
      <c r="B129" s="30"/>
      <c r="C129" s="66" t="s">
        <v>82</v>
      </c>
      <c r="D129" s="29"/>
      <c r="E129" s="29"/>
      <c r="F129" s="29"/>
      <c r="G129" s="29"/>
      <c r="H129" s="29"/>
      <c r="I129" s="29"/>
      <c r="J129" s="134">
        <f>BK129</f>
        <v>0</v>
      </c>
      <c r="K129" s="29"/>
      <c r="L129" s="30"/>
      <c r="M129" s="62"/>
      <c r="N129" s="53"/>
      <c r="O129" s="63"/>
      <c r="P129" s="135">
        <f>P130+P148</f>
        <v>0</v>
      </c>
      <c r="Q129" s="63"/>
      <c r="R129" s="135">
        <f>R130+R148</f>
        <v>35.856952</v>
      </c>
      <c r="S129" s="63"/>
      <c r="T129" s="136">
        <f>T130+T148</f>
        <v>123.52000000000001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73</v>
      </c>
      <c r="AU129" s="14" t="s">
        <v>88</v>
      </c>
      <c r="BK129" s="137">
        <f>BK130+BK148</f>
        <v>0</v>
      </c>
    </row>
    <row r="130" spans="1:65" s="12" customFormat="1" ht="25.9" customHeight="1">
      <c r="B130" s="138"/>
      <c r="D130" s="139" t="s">
        <v>73</v>
      </c>
      <c r="E130" s="140" t="s">
        <v>119</v>
      </c>
      <c r="F130" s="140" t="s">
        <v>120</v>
      </c>
      <c r="I130" s="141"/>
      <c r="J130" s="142">
        <f>BK130</f>
        <v>0</v>
      </c>
      <c r="L130" s="138"/>
      <c r="M130" s="143"/>
      <c r="N130" s="144"/>
      <c r="O130" s="144"/>
      <c r="P130" s="145">
        <f>P131+P136+P138+P142</f>
        <v>0</v>
      </c>
      <c r="Q130" s="144"/>
      <c r="R130" s="145">
        <f>R131+R136+R138+R142</f>
        <v>31.459400000000002</v>
      </c>
      <c r="S130" s="144"/>
      <c r="T130" s="146">
        <f>T131+T136+T138+T142</f>
        <v>121.00000000000001</v>
      </c>
      <c r="AR130" s="139" t="s">
        <v>79</v>
      </c>
      <c r="AT130" s="147" t="s">
        <v>73</v>
      </c>
      <c r="AU130" s="147" t="s">
        <v>74</v>
      </c>
      <c r="AY130" s="139" t="s">
        <v>121</v>
      </c>
      <c r="BK130" s="148">
        <f>BK131+BK136+BK138+BK142</f>
        <v>0</v>
      </c>
    </row>
    <row r="131" spans="1:65" s="12" customFormat="1" ht="22.9" customHeight="1">
      <c r="B131" s="138"/>
      <c r="D131" s="139" t="s">
        <v>73</v>
      </c>
      <c r="E131" s="149" t="s">
        <v>79</v>
      </c>
      <c r="F131" s="149" t="s">
        <v>122</v>
      </c>
      <c r="I131" s="141"/>
      <c r="J131" s="150">
        <f>BK131</f>
        <v>0</v>
      </c>
      <c r="L131" s="138"/>
      <c r="M131" s="143"/>
      <c r="N131" s="144"/>
      <c r="O131" s="144"/>
      <c r="P131" s="145">
        <f>SUM(P132:P135)</f>
        <v>0</v>
      </c>
      <c r="Q131" s="144"/>
      <c r="R131" s="145">
        <f>SUM(R132:R135)</f>
        <v>0</v>
      </c>
      <c r="S131" s="144"/>
      <c r="T131" s="146">
        <f>SUM(T132:T135)</f>
        <v>0</v>
      </c>
      <c r="AR131" s="139" t="s">
        <v>79</v>
      </c>
      <c r="AT131" s="147" t="s">
        <v>73</v>
      </c>
      <c r="AU131" s="147" t="s">
        <v>79</v>
      </c>
      <c r="AY131" s="139" t="s">
        <v>121</v>
      </c>
      <c r="BK131" s="148">
        <f>SUM(BK132:BK135)</f>
        <v>0</v>
      </c>
    </row>
    <row r="132" spans="1:65" s="2" customFormat="1" ht="33" customHeight="1">
      <c r="A132" s="29"/>
      <c r="B132" s="116"/>
      <c r="C132" s="151" t="s">
        <v>123</v>
      </c>
      <c r="D132" s="151" t="s">
        <v>124</v>
      </c>
      <c r="E132" s="152" t="s">
        <v>125</v>
      </c>
      <c r="F132" s="153" t="s">
        <v>224</v>
      </c>
      <c r="G132" s="154" t="s">
        <v>126</v>
      </c>
      <c r="H132" s="155">
        <v>7</v>
      </c>
      <c r="I132" s="156"/>
      <c r="J132" s="157">
        <f>ROUND(I132*H132,2)</f>
        <v>0</v>
      </c>
      <c r="K132" s="158"/>
      <c r="L132" s="30"/>
      <c r="M132" s="159" t="s">
        <v>1</v>
      </c>
      <c r="N132" s="160" t="s">
        <v>40</v>
      </c>
      <c r="O132" s="55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3" t="s">
        <v>127</v>
      </c>
      <c r="AT132" s="163" t="s">
        <v>124</v>
      </c>
      <c r="AU132" s="163" t="s">
        <v>99</v>
      </c>
      <c r="AY132" s="14" t="s">
        <v>121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4" t="s">
        <v>99</v>
      </c>
      <c r="BK132" s="164">
        <f>ROUND(I132*H132,2)</f>
        <v>0</v>
      </c>
      <c r="BL132" s="14" t="s">
        <v>127</v>
      </c>
      <c r="BM132" s="163" t="s">
        <v>128</v>
      </c>
    </row>
    <row r="133" spans="1:65" s="2" customFormat="1" ht="21.75" customHeight="1">
      <c r="A133" s="29"/>
      <c r="B133" s="116"/>
      <c r="C133" s="151" t="s">
        <v>129</v>
      </c>
      <c r="D133" s="151" t="s">
        <v>124</v>
      </c>
      <c r="E133" s="152" t="s">
        <v>130</v>
      </c>
      <c r="F133" s="153" t="s">
        <v>131</v>
      </c>
      <c r="G133" s="154" t="s">
        <v>126</v>
      </c>
      <c r="H133" s="155">
        <v>7</v>
      </c>
      <c r="I133" s="156"/>
      <c r="J133" s="157">
        <f>ROUND(I133*H133,2)</f>
        <v>0</v>
      </c>
      <c r="K133" s="158"/>
      <c r="L133" s="30"/>
      <c r="M133" s="159" t="s">
        <v>1</v>
      </c>
      <c r="N133" s="160" t="s">
        <v>40</v>
      </c>
      <c r="O133" s="55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3" t="s">
        <v>127</v>
      </c>
      <c r="AT133" s="163" t="s">
        <v>124</v>
      </c>
      <c r="AU133" s="163" t="s">
        <v>99</v>
      </c>
      <c r="AY133" s="14" t="s">
        <v>121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4" t="s">
        <v>99</v>
      </c>
      <c r="BK133" s="164">
        <f>ROUND(I133*H133,2)</f>
        <v>0</v>
      </c>
      <c r="BL133" s="14" t="s">
        <v>127</v>
      </c>
      <c r="BM133" s="163" t="s">
        <v>132</v>
      </c>
    </row>
    <row r="134" spans="1:65" s="2" customFormat="1" ht="21.75" customHeight="1">
      <c r="A134" s="29"/>
      <c r="B134" s="116"/>
      <c r="C134" s="151" t="s">
        <v>133</v>
      </c>
      <c r="D134" s="151" t="s">
        <v>124</v>
      </c>
      <c r="E134" s="152" t="s">
        <v>134</v>
      </c>
      <c r="F134" s="153" t="s">
        <v>135</v>
      </c>
      <c r="G134" s="154" t="s">
        <v>136</v>
      </c>
      <c r="H134" s="155">
        <v>270</v>
      </c>
      <c r="I134" s="156"/>
      <c r="J134" s="157">
        <f>ROUND(I134*H134,2)</f>
        <v>0</v>
      </c>
      <c r="K134" s="158"/>
      <c r="L134" s="30"/>
      <c r="M134" s="159" t="s">
        <v>1</v>
      </c>
      <c r="N134" s="160" t="s">
        <v>40</v>
      </c>
      <c r="O134" s="55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3" t="s">
        <v>127</v>
      </c>
      <c r="AT134" s="163" t="s">
        <v>124</v>
      </c>
      <c r="AU134" s="163" t="s">
        <v>99</v>
      </c>
      <c r="AY134" s="14" t="s">
        <v>121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4" t="s">
        <v>99</v>
      </c>
      <c r="BK134" s="164">
        <f>ROUND(I134*H134,2)</f>
        <v>0</v>
      </c>
      <c r="BL134" s="14" t="s">
        <v>127</v>
      </c>
      <c r="BM134" s="163" t="s">
        <v>137</v>
      </c>
    </row>
    <row r="135" spans="1:65" s="2" customFormat="1" ht="21.75" customHeight="1">
      <c r="A135" s="29"/>
      <c r="B135" s="116"/>
      <c r="C135" s="151" t="s">
        <v>138</v>
      </c>
      <c r="D135" s="151" t="s">
        <v>124</v>
      </c>
      <c r="E135" s="152" t="s">
        <v>139</v>
      </c>
      <c r="F135" s="153" t="s">
        <v>140</v>
      </c>
      <c r="G135" s="154" t="s">
        <v>136</v>
      </c>
      <c r="H135" s="155">
        <v>270</v>
      </c>
      <c r="I135" s="156"/>
      <c r="J135" s="157">
        <f>ROUND(I135*H135,2)</f>
        <v>0</v>
      </c>
      <c r="K135" s="158"/>
      <c r="L135" s="30"/>
      <c r="M135" s="159" t="s">
        <v>1</v>
      </c>
      <c r="N135" s="160" t="s">
        <v>40</v>
      </c>
      <c r="O135" s="55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3" t="s">
        <v>127</v>
      </c>
      <c r="AT135" s="163" t="s">
        <v>124</v>
      </c>
      <c r="AU135" s="163" t="s">
        <v>99</v>
      </c>
      <c r="AY135" s="14" t="s">
        <v>121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4" t="s">
        <v>99</v>
      </c>
      <c r="BK135" s="164">
        <f>ROUND(I135*H135,2)</f>
        <v>0</v>
      </c>
      <c r="BL135" s="14" t="s">
        <v>127</v>
      </c>
      <c r="BM135" s="163" t="s">
        <v>141</v>
      </c>
    </row>
    <row r="136" spans="1:65" s="12" customFormat="1" ht="22.9" customHeight="1">
      <c r="B136" s="138"/>
      <c r="D136" s="139" t="s">
        <v>73</v>
      </c>
      <c r="E136" s="149" t="s">
        <v>99</v>
      </c>
      <c r="F136" s="149" t="s">
        <v>142</v>
      </c>
      <c r="I136" s="141"/>
      <c r="J136" s="150">
        <f>BK136</f>
        <v>0</v>
      </c>
      <c r="L136" s="138"/>
      <c r="M136" s="143"/>
      <c r="N136" s="144"/>
      <c r="O136" s="144"/>
      <c r="P136" s="145">
        <f>P137</f>
        <v>0</v>
      </c>
      <c r="Q136" s="144"/>
      <c r="R136" s="145">
        <f>R137</f>
        <v>22.354300000000002</v>
      </c>
      <c r="S136" s="144"/>
      <c r="T136" s="146">
        <f>T137</f>
        <v>0</v>
      </c>
      <c r="AR136" s="139" t="s">
        <v>79</v>
      </c>
      <c r="AT136" s="147" t="s">
        <v>73</v>
      </c>
      <c r="AU136" s="147" t="s">
        <v>79</v>
      </c>
      <c r="AY136" s="139" t="s">
        <v>121</v>
      </c>
      <c r="BK136" s="148">
        <f>BK137</f>
        <v>0</v>
      </c>
    </row>
    <row r="137" spans="1:65" s="2" customFormat="1" ht="16.5" customHeight="1">
      <c r="A137" s="29"/>
      <c r="B137" s="116"/>
      <c r="C137" s="151" t="s">
        <v>143</v>
      </c>
      <c r="D137" s="151" t="s">
        <v>124</v>
      </c>
      <c r="E137" s="152" t="s">
        <v>144</v>
      </c>
      <c r="F137" s="153" t="s">
        <v>145</v>
      </c>
      <c r="G137" s="154" t="s">
        <v>126</v>
      </c>
      <c r="H137" s="155">
        <v>10</v>
      </c>
      <c r="I137" s="156"/>
      <c r="J137" s="157">
        <f>ROUND(I137*H137,2)</f>
        <v>0</v>
      </c>
      <c r="K137" s="158"/>
      <c r="L137" s="30"/>
      <c r="M137" s="159" t="s">
        <v>1</v>
      </c>
      <c r="N137" s="160" t="s">
        <v>40</v>
      </c>
      <c r="O137" s="55"/>
      <c r="P137" s="161">
        <f>O137*H137</f>
        <v>0</v>
      </c>
      <c r="Q137" s="161">
        <v>2.23543</v>
      </c>
      <c r="R137" s="161">
        <f>Q137*H137</f>
        <v>22.354300000000002</v>
      </c>
      <c r="S137" s="161">
        <v>0</v>
      </c>
      <c r="T137" s="16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3" t="s">
        <v>127</v>
      </c>
      <c r="AT137" s="163" t="s">
        <v>124</v>
      </c>
      <c r="AU137" s="163" t="s">
        <v>99</v>
      </c>
      <c r="AY137" s="14" t="s">
        <v>121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4" t="s">
        <v>99</v>
      </c>
      <c r="BK137" s="164">
        <f>ROUND(I137*H137,2)</f>
        <v>0</v>
      </c>
      <c r="BL137" s="14" t="s">
        <v>127</v>
      </c>
      <c r="BM137" s="163" t="s">
        <v>146</v>
      </c>
    </row>
    <row r="138" spans="1:65" s="12" customFormat="1" ht="22.9" customHeight="1">
      <c r="B138" s="138"/>
      <c r="D138" s="139" t="s">
        <v>73</v>
      </c>
      <c r="E138" s="149" t="s">
        <v>147</v>
      </c>
      <c r="F138" s="149" t="s">
        <v>148</v>
      </c>
      <c r="I138" s="141"/>
      <c r="J138" s="150">
        <f>BK138</f>
        <v>0</v>
      </c>
      <c r="L138" s="138"/>
      <c r="M138" s="143"/>
      <c r="N138" s="144"/>
      <c r="O138" s="144"/>
      <c r="P138" s="145">
        <f>SUM(P139:P141)</f>
        <v>0</v>
      </c>
      <c r="Q138" s="144"/>
      <c r="R138" s="145">
        <f>SUM(R139:R141)</f>
        <v>9.1051000000000002</v>
      </c>
      <c r="S138" s="144"/>
      <c r="T138" s="146">
        <f>SUM(T139:T141)</f>
        <v>0</v>
      </c>
      <c r="AR138" s="139" t="s">
        <v>79</v>
      </c>
      <c r="AT138" s="147" t="s">
        <v>73</v>
      </c>
      <c r="AU138" s="147" t="s">
        <v>79</v>
      </c>
      <c r="AY138" s="139" t="s">
        <v>121</v>
      </c>
      <c r="BK138" s="148">
        <f>SUM(BK139:BK141)</f>
        <v>0</v>
      </c>
    </row>
    <row r="139" spans="1:65" s="2" customFormat="1" ht="21.75" customHeight="1">
      <c r="A139" s="29"/>
      <c r="B139" s="116"/>
      <c r="C139" s="165" t="s">
        <v>7</v>
      </c>
      <c r="D139" s="165" t="s">
        <v>149</v>
      </c>
      <c r="E139" s="166" t="s">
        <v>150</v>
      </c>
      <c r="F139" s="167" t="s">
        <v>151</v>
      </c>
      <c r="G139" s="168" t="s">
        <v>152</v>
      </c>
      <c r="H139" s="169">
        <v>69</v>
      </c>
      <c r="I139" s="170"/>
      <c r="J139" s="171">
        <f>ROUND(I139*H139,2)</f>
        <v>0</v>
      </c>
      <c r="K139" s="172"/>
      <c r="L139" s="173"/>
      <c r="M139" s="174" t="s">
        <v>1</v>
      </c>
      <c r="N139" s="175" t="s">
        <v>40</v>
      </c>
      <c r="O139" s="55"/>
      <c r="P139" s="161">
        <f>O139*H139</f>
        <v>0</v>
      </c>
      <c r="Q139" s="161">
        <v>8.3000000000000001E-3</v>
      </c>
      <c r="R139" s="161">
        <f>Q139*H139</f>
        <v>0.57269999999999999</v>
      </c>
      <c r="S139" s="161">
        <v>0</v>
      </c>
      <c r="T139" s="16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3" t="s">
        <v>153</v>
      </c>
      <c r="AT139" s="163" t="s">
        <v>149</v>
      </c>
      <c r="AU139" s="163" t="s">
        <v>99</v>
      </c>
      <c r="AY139" s="14" t="s">
        <v>121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4" t="s">
        <v>99</v>
      </c>
      <c r="BK139" s="164">
        <f>ROUND(I139*H139,2)</f>
        <v>0</v>
      </c>
      <c r="BL139" s="14" t="s">
        <v>127</v>
      </c>
      <c r="BM139" s="163" t="s">
        <v>154</v>
      </c>
    </row>
    <row r="140" spans="1:65" s="2" customFormat="1" ht="21.75" customHeight="1">
      <c r="A140" s="29"/>
      <c r="B140" s="116"/>
      <c r="C140" s="165" t="s">
        <v>155</v>
      </c>
      <c r="D140" s="165" t="s">
        <v>149</v>
      </c>
      <c r="E140" s="166" t="s">
        <v>156</v>
      </c>
      <c r="F140" s="167" t="s">
        <v>157</v>
      </c>
      <c r="G140" s="168" t="s">
        <v>152</v>
      </c>
      <c r="H140" s="169">
        <v>46</v>
      </c>
      <c r="I140" s="170"/>
      <c r="J140" s="171">
        <f>ROUND(I140*H140,2)</f>
        <v>0</v>
      </c>
      <c r="K140" s="172"/>
      <c r="L140" s="173"/>
      <c r="M140" s="174" t="s">
        <v>1</v>
      </c>
      <c r="N140" s="175" t="s">
        <v>40</v>
      </c>
      <c r="O140" s="55"/>
      <c r="P140" s="161">
        <f>O140*H140</f>
        <v>0</v>
      </c>
      <c r="Q140" s="161">
        <v>9.4000000000000004E-3</v>
      </c>
      <c r="R140" s="161">
        <f>Q140*H140</f>
        <v>0.43240000000000001</v>
      </c>
      <c r="S140" s="161">
        <v>0</v>
      </c>
      <c r="T140" s="16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3" t="s">
        <v>153</v>
      </c>
      <c r="AT140" s="163" t="s">
        <v>149</v>
      </c>
      <c r="AU140" s="163" t="s">
        <v>99</v>
      </c>
      <c r="AY140" s="14" t="s">
        <v>121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4" t="s">
        <v>99</v>
      </c>
      <c r="BK140" s="164">
        <f>ROUND(I140*H140,2)</f>
        <v>0</v>
      </c>
      <c r="BL140" s="14" t="s">
        <v>127</v>
      </c>
      <c r="BM140" s="163" t="s">
        <v>158</v>
      </c>
    </row>
    <row r="141" spans="1:65" s="2" customFormat="1" ht="21.75" customHeight="1">
      <c r="A141" s="29"/>
      <c r="B141" s="116"/>
      <c r="C141" s="165" t="s">
        <v>159</v>
      </c>
      <c r="D141" s="165" t="s">
        <v>149</v>
      </c>
      <c r="E141" s="166" t="s">
        <v>160</v>
      </c>
      <c r="F141" s="167" t="s">
        <v>161</v>
      </c>
      <c r="G141" s="168" t="s">
        <v>152</v>
      </c>
      <c r="H141" s="169">
        <v>150</v>
      </c>
      <c r="I141" s="170"/>
      <c r="J141" s="171">
        <f>ROUND(I141*H141,2)</f>
        <v>0</v>
      </c>
      <c r="K141" s="172"/>
      <c r="L141" s="173"/>
      <c r="M141" s="174" t="s">
        <v>1</v>
      </c>
      <c r="N141" s="175" t="s">
        <v>40</v>
      </c>
      <c r="O141" s="55"/>
      <c r="P141" s="161">
        <f>O141*H141</f>
        <v>0</v>
      </c>
      <c r="Q141" s="161">
        <v>5.3999999999999999E-2</v>
      </c>
      <c r="R141" s="161">
        <f>Q141*H141</f>
        <v>8.1</v>
      </c>
      <c r="S141" s="161">
        <v>0</v>
      </c>
      <c r="T141" s="16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3" t="s">
        <v>153</v>
      </c>
      <c r="AT141" s="163" t="s">
        <v>149</v>
      </c>
      <c r="AU141" s="163" t="s">
        <v>99</v>
      </c>
      <c r="AY141" s="14" t="s">
        <v>121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4" t="s">
        <v>99</v>
      </c>
      <c r="BK141" s="164">
        <f>ROUND(I141*H141,2)</f>
        <v>0</v>
      </c>
      <c r="BL141" s="14" t="s">
        <v>127</v>
      </c>
      <c r="BM141" s="163" t="s">
        <v>162</v>
      </c>
    </row>
    <row r="142" spans="1:65" s="12" customFormat="1" ht="22.9" customHeight="1">
      <c r="B142" s="138"/>
      <c r="D142" s="139" t="s">
        <v>73</v>
      </c>
      <c r="E142" s="149" t="s">
        <v>163</v>
      </c>
      <c r="F142" s="149" t="s">
        <v>164</v>
      </c>
      <c r="I142" s="141"/>
      <c r="J142" s="150">
        <f>BK142</f>
        <v>0</v>
      </c>
      <c r="L142" s="138"/>
      <c r="M142" s="143"/>
      <c r="N142" s="144"/>
      <c r="O142" s="144"/>
      <c r="P142" s="145">
        <f>SUM(P143:P147)</f>
        <v>0</v>
      </c>
      <c r="Q142" s="144"/>
      <c r="R142" s="145">
        <f>SUM(R143:R147)</f>
        <v>0</v>
      </c>
      <c r="S142" s="144"/>
      <c r="T142" s="146">
        <f>SUM(T143:T147)</f>
        <v>121.00000000000001</v>
      </c>
      <c r="AR142" s="139" t="s">
        <v>79</v>
      </c>
      <c r="AT142" s="147" t="s">
        <v>73</v>
      </c>
      <c r="AU142" s="147" t="s">
        <v>79</v>
      </c>
      <c r="AY142" s="139" t="s">
        <v>121</v>
      </c>
      <c r="BK142" s="148">
        <f>SUM(BK143:BK147)</f>
        <v>0</v>
      </c>
    </row>
    <row r="143" spans="1:65" s="2" customFormat="1" ht="33" customHeight="1">
      <c r="A143" s="29"/>
      <c r="B143" s="116"/>
      <c r="C143" s="151" t="s">
        <v>165</v>
      </c>
      <c r="D143" s="151" t="s">
        <v>124</v>
      </c>
      <c r="E143" s="152" t="s">
        <v>166</v>
      </c>
      <c r="F143" s="153" t="s">
        <v>167</v>
      </c>
      <c r="G143" s="154" t="s">
        <v>126</v>
      </c>
      <c r="H143" s="155">
        <v>55</v>
      </c>
      <c r="I143" s="156"/>
      <c r="J143" s="157">
        <f>ROUND(I143*H143,2)</f>
        <v>0</v>
      </c>
      <c r="K143" s="158"/>
      <c r="L143" s="30"/>
      <c r="M143" s="159" t="s">
        <v>1</v>
      </c>
      <c r="N143" s="160" t="s">
        <v>40</v>
      </c>
      <c r="O143" s="55"/>
      <c r="P143" s="161">
        <f>O143*H143</f>
        <v>0</v>
      </c>
      <c r="Q143" s="161">
        <v>0</v>
      </c>
      <c r="R143" s="161">
        <f>Q143*H143</f>
        <v>0</v>
      </c>
      <c r="S143" s="161">
        <v>2.2000000000000002</v>
      </c>
      <c r="T143" s="162">
        <f>S143*H143</f>
        <v>121.00000000000001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3" t="s">
        <v>127</v>
      </c>
      <c r="AT143" s="163" t="s">
        <v>124</v>
      </c>
      <c r="AU143" s="163" t="s">
        <v>99</v>
      </c>
      <c r="AY143" s="14" t="s">
        <v>121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4" t="s">
        <v>99</v>
      </c>
      <c r="BK143" s="164">
        <f>ROUND(I143*H143,2)</f>
        <v>0</v>
      </c>
      <c r="BL143" s="14" t="s">
        <v>127</v>
      </c>
      <c r="BM143" s="163" t="s">
        <v>168</v>
      </c>
    </row>
    <row r="144" spans="1:65" s="2" customFormat="1" ht="21.75" customHeight="1">
      <c r="A144" s="29"/>
      <c r="B144" s="116"/>
      <c r="C144" s="151" t="s">
        <v>169</v>
      </c>
      <c r="D144" s="151" t="s">
        <v>124</v>
      </c>
      <c r="E144" s="152" t="s">
        <v>170</v>
      </c>
      <c r="F144" s="153" t="s">
        <v>171</v>
      </c>
      <c r="G144" s="154" t="s">
        <v>172</v>
      </c>
      <c r="H144" s="155">
        <v>123.52</v>
      </c>
      <c r="I144" s="156"/>
      <c r="J144" s="157">
        <f>ROUND(I144*H144,2)</f>
        <v>0</v>
      </c>
      <c r="K144" s="158"/>
      <c r="L144" s="30"/>
      <c r="M144" s="159" t="s">
        <v>1</v>
      </c>
      <c r="N144" s="160" t="s">
        <v>40</v>
      </c>
      <c r="O144" s="55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3" t="s">
        <v>127</v>
      </c>
      <c r="AT144" s="163" t="s">
        <v>124</v>
      </c>
      <c r="AU144" s="163" t="s">
        <v>99</v>
      </c>
      <c r="AY144" s="14" t="s">
        <v>121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4" t="s">
        <v>99</v>
      </c>
      <c r="BK144" s="164">
        <f>ROUND(I144*H144,2)</f>
        <v>0</v>
      </c>
      <c r="BL144" s="14" t="s">
        <v>127</v>
      </c>
      <c r="BM144" s="163" t="s">
        <v>173</v>
      </c>
    </row>
    <row r="145" spans="1:65" s="2" customFormat="1" ht="21.75" customHeight="1">
      <c r="A145" s="29"/>
      <c r="B145" s="116"/>
      <c r="C145" s="151" t="s">
        <v>174</v>
      </c>
      <c r="D145" s="151" t="s">
        <v>124</v>
      </c>
      <c r="E145" s="152" t="s">
        <v>175</v>
      </c>
      <c r="F145" s="153" t="s">
        <v>176</v>
      </c>
      <c r="G145" s="154" t="s">
        <v>172</v>
      </c>
      <c r="H145" s="155">
        <v>123.52</v>
      </c>
      <c r="I145" s="156"/>
      <c r="J145" s="157">
        <f>ROUND(I145*H145,2)</f>
        <v>0</v>
      </c>
      <c r="K145" s="158"/>
      <c r="L145" s="30"/>
      <c r="M145" s="159" t="s">
        <v>1</v>
      </c>
      <c r="N145" s="160" t="s">
        <v>40</v>
      </c>
      <c r="O145" s="55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3" t="s">
        <v>127</v>
      </c>
      <c r="AT145" s="163" t="s">
        <v>124</v>
      </c>
      <c r="AU145" s="163" t="s">
        <v>99</v>
      </c>
      <c r="AY145" s="14" t="s">
        <v>121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4" t="s">
        <v>99</v>
      </c>
      <c r="BK145" s="164">
        <f>ROUND(I145*H145,2)</f>
        <v>0</v>
      </c>
      <c r="BL145" s="14" t="s">
        <v>127</v>
      </c>
      <c r="BM145" s="163" t="s">
        <v>177</v>
      </c>
    </row>
    <row r="146" spans="1:65" s="2" customFormat="1" ht="16.5" customHeight="1">
      <c r="A146" s="29"/>
      <c r="B146" s="116"/>
      <c r="C146" s="151" t="s">
        <v>178</v>
      </c>
      <c r="D146" s="151" t="s">
        <v>124</v>
      </c>
      <c r="E146" s="152" t="s">
        <v>179</v>
      </c>
      <c r="F146" s="153" t="s">
        <v>180</v>
      </c>
      <c r="G146" s="154" t="s">
        <v>172</v>
      </c>
      <c r="H146" s="155">
        <v>123.52</v>
      </c>
      <c r="I146" s="156"/>
      <c r="J146" s="157">
        <f>ROUND(I146*H146,2)</f>
        <v>0</v>
      </c>
      <c r="K146" s="158"/>
      <c r="L146" s="30"/>
      <c r="M146" s="159" t="s">
        <v>1</v>
      </c>
      <c r="N146" s="160" t="s">
        <v>40</v>
      </c>
      <c r="O146" s="55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3" t="s">
        <v>127</v>
      </c>
      <c r="AT146" s="163" t="s">
        <v>124</v>
      </c>
      <c r="AU146" s="163" t="s">
        <v>99</v>
      </c>
      <c r="AY146" s="14" t="s">
        <v>121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4" t="s">
        <v>99</v>
      </c>
      <c r="BK146" s="164">
        <f>ROUND(I146*H146,2)</f>
        <v>0</v>
      </c>
      <c r="BL146" s="14" t="s">
        <v>127</v>
      </c>
      <c r="BM146" s="163" t="s">
        <v>181</v>
      </c>
    </row>
    <row r="147" spans="1:65" s="2" customFormat="1" ht="21.75" customHeight="1">
      <c r="A147" s="29"/>
      <c r="B147" s="116"/>
      <c r="C147" s="151" t="s">
        <v>182</v>
      </c>
      <c r="D147" s="151" t="s">
        <v>124</v>
      </c>
      <c r="E147" s="152" t="s">
        <v>183</v>
      </c>
      <c r="F147" s="153" t="s">
        <v>184</v>
      </c>
      <c r="G147" s="154" t="s">
        <v>172</v>
      </c>
      <c r="H147" s="155">
        <v>123.52</v>
      </c>
      <c r="I147" s="156"/>
      <c r="J147" s="157">
        <f>ROUND(I147*H147,2)</f>
        <v>0</v>
      </c>
      <c r="K147" s="158"/>
      <c r="L147" s="30"/>
      <c r="M147" s="159" t="s">
        <v>1</v>
      </c>
      <c r="N147" s="160" t="s">
        <v>40</v>
      </c>
      <c r="O147" s="55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3" t="s">
        <v>127</v>
      </c>
      <c r="AT147" s="163" t="s">
        <v>124</v>
      </c>
      <c r="AU147" s="163" t="s">
        <v>99</v>
      </c>
      <c r="AY147" s="14" t="s">
        <v>121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4" t="s">
        <v>99</v>
      </c>
      <c r="BK147" s="164">
        <f>ROUND(I147*H147,2)</f>
        <v>0</v>
      </c>
      <c r="BL147" s="14" t="s">
        <v>127</v>
      </c>
      <c r="BM147" s="163" t="s">
        <v>185</v>
      </c>
    </row>
    <row r="148" spans="1:65" s="12" customFormat="1" ht="25.9" customHeight="1">
      <c r="B148" s="138"/>
      <c r="D148" s="139" t="s">
        <v>73</v>
      </c>
      <c r="E148" s="140" t="s">
        <v>186</v>
      </c>
      <c r="F148" s="140" t="s">
        <v>187</v>
      </c>
      <c r="I148" s="141"/>
      <c r="J148" s="142">
        <f>BK148</f>
        <v>0</v>
      </c>
      <c r="L148" s="138"/>
      <c r="M148" s="143"/>
      <c r="N148" s="144"/>
      <c r="O148" s="144"/>
      <c r="P148" s="145">
        <f>P149</f>
        <v>0</v>
      </c>
      <c r="Q148" s="144"/>
      <c r="R148" s="145">
        <f>R149</f>
        <v>4.3975520000000001</v>
      </c>
      <c r="S148" s="144"/>
      <c r="T148" s="146">
        <f>T149</f>
        <v>2.52</v>
      </c>
      <c r="AR148" s="139" t="s">
        <v>99</v>
      </c>
      <c r="AT148" s="147" t="s">
        <v>73</v>
      </c>
      <c r="AU148" s="147" t="s">
        <v>74</v>
      </c>
      <c r="AY148" s="139" t="s">
        <v>121</v>
      </c>
      <c r="BK148" s="148">
        <f>BK149</f>
        <v>0</v>
      </c>
    </row>
    <row r="149" spans="1:65" s="12" customFormat="1" ht="22.9" customHeight="1">
      <c r="B149" s="138"/>
      <c r="D149" s="139" t="s">
        <v>73</v>
      </c>
      <c r="E149" s="149" t="s">
        <v>188</v>
      </c>
      <c r="F149" s="149" t="s">
        <v>189</v>
      </c>
      <c r="I149" s="141"/>
      <c r="J149" s="150">
        <f>BK149</f>
        <v>0</v>
      </c>
      <c r="L149" s="138"/>
      <c r="M149" s="143"/>
      <c r="N149" s="144"/>
      <c r="O149" s="144"/>
      <c r="P149" s="145">
        <f>SUM(P150:P157)</f>
        <v>0</v>
      </c>
      <c r="Q149" s="144"/>
      <c r="R149" s="145">
        <f>SUM(R150:R157)</f>
        <v>4.3975520000000001</v>
      </c>
      <c r="S149" s="144"/>
      <c r="T149" s="146">
        <f>SUM(T150:T157)</f>
        <v>2.52</v>
      </c>
      <c r="AR149" s="139" t="s">
        <v>99</v>
      </c>
      <c r="AT149" s="147" t="s">
        <v>73</v>
      </c>
      <c r="AU149" s="147" t="s">
        <v>79</v>
      </c>
      <c r="AY149" s="139" t="s">
        <v>121</v>
      </c>
      <c r="BK149" s="148">
        <f>SUM(BK150:BK157)</f>
        <v>0</v>
      </c>
    </row>
    <row r="150" spans="1:65" s="2" customFormat="1" ht="21.75" customHeight="1">
      <c r="A150" s="29"/>
      <c r="B150" s="116"/>
      <c r="C150" s="165" t="s">
        <v>190</v>
      </c>
      <c r="D150" s="165" t="s">
        <v>149</v>
      </c>
      <c r="E150" s="166" t="s">
        <v>191</v>
      </c>
      <c r="F150" s="167" t="s">
        <v>192</v>
      </c>
      <c r="G150" s="168" t="s">
        <v>152</v>
      </c>
      <c r="H150" s="169">
        <v>2</v>
      </c>
      <c r="I150" s="170"/>
      <c r="J150" s="171">
        <f t="shared" ref="J150:J157" si="5">ROUND(I150*H150,2)</f>
        <v>0</v>
      </c>
      <c r="K150" s="172"/>
      <c r="L150" s="173"/>
      <c r="M150" s="174" t="s">
        <v>1</v>
      </c>
      <c r="N150" s="175" t="s">
        <v>40</v>
      </c>
      <c r="O150" s="55"/>
      <c r="P150" s="161">
        <f t="shared" ref="P150:P157" si="6">O150*H150</f>
        <v>0</v>
      </c>
      <c r="Q150" s="161">
        <v>0.161</v>
      </c>
      <c r="R150" s="161">
        <f t="shared" ref="R150:R157" si="7">Q150*H150</f>
        <v>0.32200000000000001</v>
      </c>
      <c r="S150" s="161">
        <v>0</v>
      </c>
      <c r="T150" s="162">
        <f t="shared" ref="T150:T157" si="8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3" t="s">
        <v>193</v>
      </c>
      <c r="AT150" s="163" t="s">
        <v>149</v>
      </c>
      <c r="AU150" s="163" t="s">
        <v>99</v>
      </c>
      <c r="AY150" s="14" t="s">
        <v>121</v>
      </c>
      <c r="BE150" s="164">
        <f t="shared" ref="BE150:BE157" si="9">IF(N150="základná",J150,0)</f>
        <v>0</v>
      </c>
      <c r="BF150" s="164">
        <f t="shared" ref="BF150:BF157" si="10">IF(N150="znížená",J150,0)</f>
        <v>0</v>
      </c>
      <c r="BG150" s="164">
        <f t="shared" ref="BG150:BG157" si="11">IF(N150="zákl. prenesená",J150,0)</f>
        <v>0</v>
      </c>
      <c r="BH150" s="164">
        <f t="shared" ref="BH150:BH157" si="12">IF(N150="zníž. prenesená",J150,0)</f>
        <v>0</v>
      </c>
      <c r="BI150" s="164">
        <f t="shared" ref="BI150:BI157" si="13">IF(N150="nulová",J150,0)</f>
        <v>0</v>
      </c>
      <c r="BJ150" s="14" t="s">
        <v>99</v>
      </c>
      <c r="BK150" s="164">
        <f t="shared" ref="BK150:BK157" si="14">ROUND(I150*H150,2)</f>
        <v>0</v>
      </c>
      <c r="BL150" s="14" t="s">
        <v>194</v>
      </c>
      <c r="BM150" s="163" t="s">
        <v>195</v>
      </c>
    </row>
    <row r="151" spans="1:65" s="2" customFormat="1" ht="21.75" customHeight="1">
      <c r="A151" s="29"/>
      <c r="B151" s="116"/>
      <c r="C151" s="151" t="s">
        <v>196</v>
      </c>
      <c r="D151" s="151" t="s">
        <v>124</v>
      </c>
      <c r="E151" s="152" t="s">
        <v>197</v>
      </c>
      <c r="F151" s="153" t="s">
        <v>198</v>
      </c>
      <c r="G151" s="154" t="s">
        <v>152</v>
      </c>
      <c r="H151" s="155">
        <v>2</v>
      </c>
      <c r="I151" s="156"/>
      <c r="J151" s="157">
        <f t="shared" si="5"/>
        <v>0</v>
      </c>
      <c r="K151" s="158"/>
      <c r="L151" s="30"/>
      <c r="M151" s="159" t="s">
        <v>1</v>
      </c>
      <c r="N151" s="160" t="s">
        <v>40</v>
      </c>
      <c r="O151" s="55"/>
      <c r="P151" s="161">
        <f t="shared" si="6"/>
        <v>0</v>
      </c>
      <c r="Q151" s="161">
        <v>1.01E-3</v>
      </c>
      <c r="R151" s="161">
        <f t="shared" si="7"/>
        <v>2.0200000000000001E-3</v>
      </c>
      <c r="S151" s="161">
        <v>0</v>
      </c>
      <c r="T151" s="16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3" t="s">
        <v>194</v>
      </c>
      <c r="AT151" s="163" t="s">
        <v>124</v>
      </c>
      <c r="AU151" s="163" t="s">
        <v>99</v>
      </c>
      <c r="AY151" s="14" t="s">
        <v>121</v>
      </c>
      <c r="BE151" s="164">
        <f t="shared" si="9"/>
        <v>0</v>
      </c>
      <c r="BF151" s="164">
        <f t="shared" si="10"/>
        <v>0</v>
      </c>
      <c r="BG151" s="164">
        <f t="shared" si="11"/>
        <v>0</v>
      </c>
      <c r="BH151" s="164">
        <f t="shared" si="12"/>
        <v>0</v>
      </c>
      <c r="BI151" s="164">
        <f t="shared" si="13"/>
        <v>0</v>
      </c>
      <c r="BJ151" s="14" t="s">
        <v>99</v>
      </c>
      <c r="BK151" s="164">
        <f t="shared" si="14"/>
        <v>0</v>
      </c>
      <c r="BL151" s="14" t="s">
        <v>194</v>
      </c>
      <c r="BM151" s="163" t="s">
        <v>199</v>
      </c>
    </row>
    <row r="152" spans="1:65" s="2" customFormat="1" ht="21.75" customHeight="1">
      <c r="A152" s="29"/>
      <c r="B152" s="116"/>
      <c r="C152" s="165" t="s">
        <v>200</v>
      </c>
      <c r="D152" s="165" t="s">
        <v>149</v>
      </c>
      <c r="E152" s="166" t="s">
        <v>201</v>
      </c>
      <c r="F152" s="167" t="s">
        <v>202</v>
      </c>
      <c r="G152" s="168" t="s">
        <v>152</v>
      </c>
      <c r="H152" s="169">
        <v>2</v>
      </c>
      <c r="I152" s="170"/>
      <c r="J152" s="171">
        <f t="shared" si="5"/>
        <v>0</v>
      </c>
      <c r="K152" s="172"/>
      <c r="L152" s="173"/>
      <c r="M152" s="174" t="s">
        <v>1</v>
      </c>
      <c r="N152" s="175" t="s">
        <v>40</v>
      </c>
      <c r="O152" s="55"/>
      <c r="P152" s="161">
        <f t="shared" si="6"/>
        <v>0</v>
      </c>
      <c r="Q152" s="161">
        <v>5.1499999999999997E-2</v>
      </c>
      <c r="R152" s="161">
        <f t="shared" si="7"/>
        <v>0.10299999999999999</v>
      </c>
      <c r="S152" s="161">
        <v>0</v>
      </c>
      <c r="T152" s="16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3" t="s">
        <v>193</v>
      </c>
      <c r="AT152" s="163" t="s">
        <v>149</v>
      </c>
      <c r="AU152" s="163" t="s">
        <v>99</v>
      </c>
      <c r="AY152" s="14" t="s">
        <v>121</v>
      </c>
      <c r="BE152" s="164">
        <f t="shared" si="9"/>
        <v>0</v>
      </c>
      <c r="BF152" s="164">
        <f t="shared" si="10"/>
        <v>0</v>
      </c>
      <c r="BG152" s="164">
        <f t="shared" si="11"/>
        <v>0</v>
      </c>
      <c r="BH152" s="164">
        <f t="shared" si="12"/>
        <v>0</v>
      </c>
      <c r="BI152" s="164">
        <f t="shared" si="13"/>
        <v>0</v>
      </c>
      <c r="BJ152" s="14" t="s">
        <v>99</v>
      </c>
      <c r="BK152" s="164">
        <f t="shared" si="14"/>
        <v>0</v>
      </c>
      <c r="BL152" s="14" t="s">
        <v>194</v>
      </c>
      <c r="BM152" s="163" t="s">
        <v>203</v>
      </c>
    </row>
    <row r="153" spans="1:65" s="2" customFormat="1" ht="21.75" customHeight="1">
      <c r="A153" s="29"/>
      <c r="B153" s="116"/>
      <c r="C153" s="151" t="s">
        <v>204</v>
      </c>
      <c r="D153" s="151" t="s">
        <v>124</v>
      </c>
      <c r="E153" s="152" t="s">
        <v>205</v>
      </c>
      <c r="F153" s="153" t="s">
        <v>206</v>
      </c>
      <c r="G153" s="154" t="s">
        <v>152</v>
      </c>
      <c r="H153" s="155">
        <v>2</v>
      </c>
      <c r="I153" s="156"/>
      <c r="J153" s="157">
        <f t="shared" si="5"/>
        <v>0</v>
      </c>
      <c r="K153" s="158"/>
      <c r="L153" s="30"/>
      <c r="M153" s="159" t="s">
        <v>1</v>
      </c>
      <c r="N153" s="160" t="s">
        <v>40</v>
      </c>
      <c r="O153" s="55"/>
      <c r="P153" s="161">
        <f t="shared" si="6"/>
        <v>0</v>
      </c>
      <c r="Q153" s="161">
        <v>3.2000000000000003E-4</v>
      </c>
      <c r="R153" s="161">
        <f t="shared" si="7"/>
        <v>6.4000000000000005E-4</v>
      </c>
      <c r="S153" s="161">
        <v>0</v>
      </c>
      <c r="T153" s="16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3" t="s">
        <v>194</v>
      </c>
      <c r="AT153" s="163" t="s">
        <v>124</v>
      </c>
      <c r="AU153" s="163" t="s">
        <v>99</v>
      </c>
      <c r="AY153" s="14" t="s">
        <v>121</v>
      </c>
      <c r="BE153" s="164">
        <f t="shared" si="9"/>
        <v>0</v>
      </c>
      <c r="BF153" s="164">
        <f t="shared" si="10"/>
        <v>0</v>
      </c>
      <c r="BG153" s="164">
        <f t="shared" si="11"/>
        <v>0</v>
      </c>
      <c r="BH153" s="164">
        <f t="shared" si="12"/>
        <v>0</v>
      </c>
      <c r="BI153" s="164">
        <f t="shared" si="13"/>
        <v>0</v>
      </c>
      <c r="BJ153" s="14" t="s">
        <v>99</v>
      </c>
      <c r="BK153" s="164">
        <f t="shared" si="14"/>
        <v>0</v>
      </c>
      <c r="BL153" s="14" t="s">
        <v>194</v>
      </c>
      <c r="BM153" s="163" t="s">
        <v>207</v>
      </c>
    </row>
    <row r="154" spans="1:65" s="2" customFormat="1" ht="21.75" customHeight="1">
      <c r="A154" s="29"/>
      <c r="B154" s="116"/>
      <c r="C154" s="151" t="s">
        <v>208</v>
      </c>
      <c r="D154" s="151" t="s">
        <v>124</v>
      </c>
      <c r="E154" s="152" t="s">
        <v>209</v>
      </c>
      <c r="F154" s="153" t="s">
        <v>210</v>
      </c>
      <c r="G154" s="154" t="s">
        <v>211</v>
      </c>
      <c r="H154" s="155">
        <v>280</v>
      </c>
      <c r="I154" s="156"/>
      <c r="J154" s="157">
        <f t="shared" si="5"/>
        <v>0</v>
      </c>
      <c r="K154" s="158"/>
      <c r="L154" s="30"/>
      <c r="M154" s="159" t="s">
        <v>1</v>
      </c>
      <c r="N154" s="160" t="s">
        <v>40</v>
      </c>
      <c r="O154" s="55"/>
      <c r="P154" s="161">
        <f t="shared" si="6"/>
        <v>0</v>
      </c>
      <c r="Q154" s="161">
        <v>0</v>
      </c>
      <c r="R154" s="161">
        <f t="shared" si="7"/>
        <v>0</v>
      </c>
      <c r="S154" s="161">
        <v>0</v>
      </c>
      <c r="T154" s="16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3" t="s">
        <v>194</v>
      </c>
      <c r="AT154" s="163" t="s">
        <v>124</v>
      </c>
      <c r="AU154" s="163" t="s">
        <v>99</v>
      </c>
      <c r="AY154" s="14" t="s">
        <v>121</v>
      </c>
      <c r="BE154" s="164">
        <f t="shared" si="9"/>
        <v>0</v>
      </c>
      <c r="BF154" s="164">
        <f t="shared" si="10"/>
        <v>0</v>
      </c>
      <c r="BG154" s="164">
        <f t="shared" si="11"/>
        <v>0</v>
      </c>
      <c r="BH154" s="164">
        <f t="shared" si="12"/>
        <v>0</v>
      </c>
      <c r="BI154" s="164">
        <f t="shared" si="13"/>
        <v>0</v>
      </c>
      <c r="BJ154" s="14" t="s">
        <v>99</v>
      </c>
      <c r="BK154" s="164">
        <f t="shared" si="14"/>
        <v>0</v>
      </c>
      <c r="BL154" s="14" t="s">
        <v>194</v>
      </c>
      <c r="BM154" s="163" t="s">
        <v>212</v>
      </c>
    </row>
    <row r="155" spans="1:65" s="2" customFormat="1" ht="33" customHeight="1">
      <c r="A155" s="29"/>
      <c r="B155" s="116"/>
      <c r="C155" s="165" t="s">
        <v>194</v>
      </c>
      <c r="D155" s="165" t="s">
        <v>149</v>
      </c>
      <c r="E155" s="166" t="s">
        <v>213</v>
      </c>
      <c r="F155" s="167" t="s">
        <v>214</v>
      </c>
      <c r="G155" s="168" t="s">
        <v>152</v>
      </c>
      <c r="H155" s="169">
        <v>120.08</v>
      </c>
      <c r="I155" s="170"/>
      <c r="J155" s="171">
        <f t="shared" si="5"/>
        <v>0</v>
      </c>
      <c r="K155" s="172"/>
      <c r="L155" s="173"/>
      <c r="M155" s="174" t="s">
        <v>1</v>
      </c>
      <c r="N155" s="175" t="s">
        <v>40</v>
      </c>
      <c r="O155" s="55"/>
      <c r="P155" s="161">
        <f t="shared" si="6"/>
        <v>0</v>
      </c>
      <c r="Q155" s="161">
        <v>2.9899999999999999E-2</v>
      </c>
      <c r="R155" s="161">
        <f t="shared" si="7"/>
        <v>3.590392</v>
      </c>
      <c r="S155" s="161">
        <v>0</v>
      </c>
      <c r="T155" s="16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3" t="s">
        <v>193</v>
      </c>
      <c r="AT155" s="163" t="s">
        <v>149</v>
      </c>
      <c r="AU155" s="163" t="s">
        <v>99</v>
      </c>
      <c r="AY155" s="14" t="s">
        <v>121</v>
      </c>
      <c r="BE155" s="164">
        <f t="shared" si="9"/>
        <v>0</v>
      </c>
      <c r="BF155" s="164">
        <f t="shared" si="10"/>
        <v>0</v>
      </c>
      <c r="BG155" s="164">
        <f t="shared" si="11"/>
        <v>0</v>
      </c>
      <c r="BH155" s="164">
        <f t="shared" si="12"/>
        <v>0</v>
      </c>
      <c r="BI155" s="164">
        <f t="shared" si="13"/>
        <v>0</v>
      </c>
      <c r="BJ155" s="14" t="s">
        <v>99</v>
      </c>
      <c r="BK155" s="164">
        <f t="shared" si="14"/>
        <v>0</v>
      </c>
      <c r="BL155" s="14" t="s">
        <v>194</v>
      </c>
      <c r="BM155" s="163" t="s">
        <v>215</v>
      </c>
    </row>
    <row r="156" spans="1:65" s="2" customFormat="1" ht="21.75" customHeight="1">
      <c r="A156" s="29"/>
      <c r="B156" s="116"/>
      <c r="C156" s="151" t="s">
        <v>216</v>
      </c>
      <c r="D156" s="151" t="s">
        <v>124</v>
      </c>
      <c r="E156" s="152" t="s">
        <v>217</v>
      </c>
      <c r="F156" s="153" t="s">
        <v>218</v>
      </c>
      <c r="G156" s="154" t="s">
        <v>211</v>
      </c>
      <c r="H156" s="155">
        <v>280</v>
      </c>
      <c r="I156" s="156"/>
      <c r="J156" s="157">
        <f t="shared" si="5"/>
        <v>0</v>
      </c>
      <c r="K156" s="158"/>
      <c r="L156" s="30"/>
      <c r="M156" s="159" t="s">
        <v>1</v>
      </c>
      <c r="N156" s="160" t="s">
        <v>40</v>
      </c>
      <c r="O156" s="55"/>
      <c r="P156" s="161">
        <f t="shared" si="6"/>
        <v>0</v>
      </c>
      <c r="Q156" s="161">
        <v>0</v>
      </c>
      <c r="R156" s="161">
        <f t="shared" si="7"/>
        <v>0</v>
      </c>
      <c r="S156" s="161">
        <v>8.9999999999999993E-3</v>
      </c>
      <c r="T156" s="162">
        <f t="shared" si="8"/>
        <v>2.52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3" t="s">
        <v>194</v>
      </c>
      <c r="AT156" s="163" t="s">
        <v>124</v>
      </c>
      <c r="AU156" s="163" t="s">
        <v>99</v>
      </c>
      <c r="AY156" s="14" t="s">
        <v>121</v>
      </c>
      <c r="BE156" s="164">
        <f t="shared" si="9"/>
        <v>0</v>
      </c>
      <c r="BF156" s="164">
        <f t="shared" si="10"/>
        <v>0</v>
      </c>
      <c r="BG156" s="164">
        <f t="shared" si="11"/>
        <v>0</v>
      </c>
      <c r="BH156" s="164">
        <f t="shared" si="12"/>
        <v>0</v>
      </c>
      <c r="BI156" s="164">
        <f t="shared" si="13"/>
        <v>0</v>
      </c>
      <c r="BJ156" s="14" t="s">
        <v>99</v>
      </c>
      <c r="BK156" s="164">
        <f t="shared" si="14"/>
        <v>0</v>
      </c>
      <c r="BL156" s="14" t="s">
        <v>194</v>
      </c>
      <c r="BM156" s="163" t="s">
        <v>219</v>
      </c>
    </row>
    <row r="157" spans="1:65" s="2" customFormat="1" ht="21.75" customHeight="1">
      <c r="A157" s="29"/>
      <c r="B157" s="116"/>
      <c r="C157" s="151" t="s">
        <v>220</v>
      </c>
      <c r="D157" s="151" t="s">
        <v>124</v>
      </c>
      <c r="E157" s="152" t="s">
        <v>221</v>
      </c>
      <c r="F157" s="153" t="s">
        <v>222</v>
      </c>
      <c r="G157" s="154" t="s">
        <v>152</v>
      </c>
      <c r="H157" s="155">
        <v>115</v>
      </c>
      <c r="I157" s="156"/>
      <c r="J157" s="157">
        <f t="shared" si="5"/>
        <v>0</v>
      </c>
      <c r="K157" s="158"/>
      <c r="L157" s="30"/>
      <c r="M157" s="176" t="s">
        <v>1</v>
      </c>
      <c r="N157" s="177" t="s">
        <v>40</v>
      </c>
      <c r="O157" s="178"/>
      <c r="P157" s="179">
        <f t="shared" si="6"/>
        <v>0</v>
      </c>
      <c r="Q157" s="179">
        <v>3.3E-3</v>
      </c>
      <c r="R157" s="179">
        <f t="shared" si="7"/>
        <v>0.3795</v>
      </c>
      <c r="S157" s="179">
        <v>0</v>
      </c>
      <c r="T157" s="180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3" t="s">
        <v>194</v>
      </c>
      <c r="AT157" s="163" t="s">
        <v>124</v>
      </c>
      <c r="AU157" s="163" t="s">
        <v>99</v>
      </c>
      <c r="AY157" s="14" t="s">
        <v>121</v>
      </c>
      <c r="BE157" s="164">
        <f t="shared" si="9"/>
        <v>0</v>
      </c>
      <c r="BF157" s="164">
        <f t="shared" si="10"/>
        <v>0</v>
      </c>
      <c r="BG157" s="164">
        <f t="shared" si="11"/>
        <v>0</v>
      </c>
      <c r="BH157" s="164">
        <f t="shared" si="12"/>
        <v>0</v>
      </c>
      <c r="BI157" s="164">
        <f t="shared" si="13"/>
        <v>0</v>
      </c>
      <c r="BJ157" s="14" t="s">
        <v>99</v>
      </c>
      <c r="BK157" s="164">
        <f t="shared" si="14"/>
        <v>0</v>
      </c>
      <c r="BL157" s="14" t="s">
        <v>194</v>
      </c>
      <c r="BM157" s="163" t="s">
        <v>223</v>
      </c>
    </row>
    <row r="158" spans="1:65" s="2" customFormat="1" ht="6.95" customHeight="1">
      <c r="A158" s="29"/>
      <c r="B158" s="44"/>
      <c r="C158" s="45"/>
      <c r="D158" s="45"/>
      <c r="E158" s="45"/>
      <c r="F158" s="45"/>
      <c r="G158" s="45"/>
      <c r="H158" s="45"/>
      <c r="I158" s="45"/>
      <c r="J158" s="45"/>
      <c r="K158" s="45"/>
      <c r="L158" s="30"/>
      <c r="M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</row>
  </sheetData>
  <autoFilter ref="C128:K157"/>
  <mergeCells count="11">
    <mergeCell ref="E121:H121"/>
    <mergeCell ref="E7:H7"/>
    <mergeCell ref="E16:H16"/>
    <mergeCell ref="E25:H25"/>
    <mergeCell ref="E85:H85"/>
    <mergeCell ref="D105:F105"/>
    <mergeCell ref="L2:V2"/>
    <mergeCell ref="D106:F106"/>
    <mergeCell ref="D107:F107"/>
    <mergeCell ref="D108:F108"/>
    <mergeCell ref="D109:F10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2021-20 - Oplotenie areál...</vt:lpstr>
      <vt:lpstr>'2021-20 - Oplotenie areál...'!Názvy_tlače</vt:lpstr>
      <vt:lpstr>'Rekapitulácia stavby'!Názvy_tlače</vt:lpstr>
      <vt:lpstr>'2021-20 - Oplotenie areál...'!Oblasť_tlače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LAPTOP-3PA00379\Lukáš</dc:creator>
  <cp:lastModifiedBy>Vaľová Mária</cp:lastModifiedBy>
  <dcterms:created xsi:type="dcterms:W3CDTF">2021-10-14T20:51:29Z</dcterms:created>
  <dcterms:modified xsi:type="dcterms:W3CDTF">2021-10-19T07:49:32Z</dcterms:modified>
</cp:coreProperties>
</file>