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alova.HUMENNE\Desktop\Výzva na plot\Výzva na web\"/>
    </mc:Choice>
  </mc:AlternateContent>
  <bookViews>
    <workbookView xWindow="0" yWindow="0" windowWidth="28800" windowHeight="12435"/>
  </bookViews>
  <sheets>
    <sheet name="Rekapitulácia stavby" sheetId="1" r:id="rId1"/>
    <sheet name="2021-20 - Oplotenie areál..." sheetId="2" r:id="rId2"/>
  </sheets>
  <definedNames>
    <definedName name="_xlnm._FilterDatabase" localSheetId="1" hidden="1">'2021-20 - Oplotenie areál...'!$C$128:$K$157</definedName>
    <definedName name="_xlnm.Print_Titles" localSheetId="1">'2021-20 - Oplotenie areál...'!$128:$128</definedName>
    <definedName name="_xlnm.Print_Titles" localSheetId="0">'Rekapitulácia stavby'!$92:$92</definedName>
    <definedName name="_xlnm.Print_Area" localSheetId="1">'2021-20 - Oplotenie areál...'!$C$4:$J$76,'2021-20 - Oplotenie areál...'!$C$82:$J$112,'2021-20 - Oplotenie areál...'!$C$118:$J$157</definedName>
    <definedName name="_xlnm.Print_Area" localSheetId="0">'Rekapitulácia stavby'!$D$4:$AO$76,'Rekapitulácia stavby'!$C$82:$AQ$96</definedName>
  </definedNames>
  <calcPr calcId="152511"/>
</workbook>
</file>

<file path=xl/calcChain.xml><?xml version="1.0" encoding="utf-8"?>
<calcChain xmlns="http://schemas.openxmlformats.org/spreadsheetml/2006/main">
  <c r="J37" i="2" l="1"/>
  <c r="J36" i="2"/>
  <c r="AY95" i="1" s="1"/>
  <c r="J35" i="2"/>
  <c r="AX95" i="1" s="1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T142" i="2" s="1"/>
  <c r="R143" i="2"/>
  <c r="P143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7" i="2"/>
  <c r="BH137" i="2"/>
  <c r="BG137" i="2"/>
  <c r="BE137" i="2"/>
  <c r="T137" i="2"/>
  <c r="T136" i="2"/>
  <c r="R137" i="2"/>
  <c r="R136" i="2" s="1"/>
  <c r="P137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J126" i="2"/>
  <c r="J125" i="2"/>
  <c r="F125" i="2"/>
  <c r="F123" i="2"/>
  <c r="E121" i="2"/>
  <c r="BI110" i="2"/>
  <c r="BH110" i="2"/>
  <c r="BG110" i="2"/>
  <c r="BE110" i="2"/>
  <c r="BI109" i="2"/>
  <c r="BH109" i="2"/>
  <c r="BG109" i="2"/>
  <c r="BF109" i="2"/>
  <c r="BE109" i="2"/>
  <c r="BI108" i="2"/>
  <c r="BH108" i="2"/>
  <c r="BG108" i="2"/>
  <c r="BF108" i="2"/>
  <c r="BE108" i="2"/>
  <c r="BI107" i="2"/>
  <c r="BH107" i="2"/>
  <c r="BG107" i="2"/>
  <c r="BF107" i="2"/>
  <c r="BE107" i="2"/>
  <c r="BI106" i="2"/>
  <c r="BH106" i="2"/>
  <c r="BG106" i="2"/>
  <c r="BF106" i="2"/>
  <c r="BE106" i="2"/>
  <c r="BI105" i="2"/>
  <c r="BH105" i="2"/>
  <c r="BG105" i="2"/>
  <c r="BF105" i="2"/>
  <c r="BE105" i="2"/>
  <c r="J90" i="2"/>
  <c r="J89" i="2"/>
  <c r="F89" i="2"/>
  <c r="F87" i="2"/>
  <c r="E85" i="2"/>
  <c r="J16" i="2"/>
  <c r="E16" i="2"/>
  <c r="F90" i="2" s="1"/>
  <c r="J15" i="2"/>
  <c r="J10" i="2"/>
  <c r="J87" i="2" s="1"/>
  <c r="L90" i="1"/>
  <c r="AM90" i="1"/>
  <c r="AM89" i="1"/>
  <c r="L89" i="1"/>
  <c r="AM87" i="1"/>
  <c r="L87" i="1"/>
  <c r="L85" i="1"/>
  <c r="L84" i="1"/>
  <c r="BK157" i="2"/>
  <c r="BK156" i="2"/>
  <c r="J155" i="2"/>
  <c r="BK153" i="2"/>
  <c r="BK152" i="2"/>
  <c r="BK151" i="2"/>
  <c r="BK150" i="2"/>
  <c r="J147" i="2"/>
  <c r="J144" i="2"/>
  <c r="J141" i="2"/>
  <c r="BK140" i="2"/>
  <c r="J139" i="2"/>
  <c r="BK137" i="2"/>
  <c r="BK135" i="2"/>
  <c r="J134" i="2"/>
  <c r="J133" i="2"/>
  <c r="J154" i="2"/>
  <c r="J153" i="2"/>
  <c r="BK147" i="2"/>
  <c r="J146" i="2"/>
  <c r="BK145" i="2"/>
  <c r="J143" i="2"/>
  <c r="BK139" i="2"/>
  <c r="J135" i="2"/>
  <c r="BK134" i="2"/>
  <c r="BK133" i="2"/>
  <c r="J132" i="2"/>
  <c r="AS94" i="1"/>
  <c r="J157" i="2"/>
  <c r="J156" i="2"/>
  <c r="BK155" i="2"/>
  <c r="BK154" i="2"/>
  <c r="J152" i="2"/>
  <c r="J151" i="2"/>
  <c r="J150" i="2"/>
  <c r="BK146" i="2"/>
  <c r="J145" i="2"/>
  <c r="BK144" i="2"/>
  <c r="BK143" i="2"/>
  <c r="BK141" i="2"/>
  <c r="J140" i="2"/>
  <c r="J137" i="2"/>
  <c r="BK132" i="2"/>
  <c r="BK149" i="2" l="1"/>
  <c r="J149" i="2" s="1"/>
  <c r="J101" i="2" s="1"/>
  <c r="BK131" i="2"/>
  <c r="J131" i="2"/>
  <c r="J96" i="2" s="1"/>
  <c r="R131" i="2"/>
  <c r="BK138" i="2"/>
  <c r="J138" i="2" s="1"/>
  <c r="J98" i="2" s="1"/>
  <c r="BK142" i="2"/>
  <c r="J142" i="2"/>
  <c r="J99" i="2"/>
  <c r="P149" i="2"/>
  <c r="P148" i="2"/>
  <c r="T131" i="2"/>
  <c r="P138" i="2"/>
  <c r="T138" i="2"/>
  <c r="R149" i="2"/>
  <c r="R148" i="2"/>
  <c r="P131" i="2"/>
  <c r="P130" i="2" s="1"/>
  <c r="P129" i="2" s="1"/>
  <c r="AU95" i="1" s="1"/>
  <c r="AU94" i="1" s="1"/>
  <c r="R138" i="2"/>
  <c r="P142" i="2"/>
  <c r="R142" i="2"/>
  <c r="T149" i="2"/>
  <c r="T148" i="2"/>
  <c r="BF144" i="2"/>
  <c r="BF152" i="2"/>
  <c r="J123" i="2"/>
  <c r="BF133" i="2"/>
  <c r="F126" i="2"/>
  <c r="BF134" i="2"/>
  <c r="BF135" i="2"/>
  <c r="BF137" i="2"/>
  <c r="BF143" i="2"/>
  <c r="BF154" i="2"/>
  <c r="BF157" i="2"/>
  <c r="BF139" i="2"/>
  <c r="BF140" i="2"/>
  <c r="BF146" i="2"/>
  <c r="BF150" i="2"/>
  <c r="BF151" i="2"/>
  <c r="BF153" i="2"/>
  <c r="BF155" i="2"/>
  <c r="BF156" i="2"/>
  <c r="BF132" i="2"/>
  <c r="BF141" i="2"/>
  <c r="BF145" i="2"/>
  <c r="BF147" i="2"/>
  <c r="BK136" i="2"/>
  <c r="J136" i="2" s="1"/>
  <c r="J97" i="2" s="1"/>
  <c r="F37" i="2"/>
  <c r="BD95" i="1" s="1"/>
  <c r="BD94" i="1" s="1"/>
  <c r="W33" i="1" s="1"/>
  <c r="J33" i="2"/>
  <c r="AV95" i="1"/>
  <c r="F36" i="2"/>
  <c r="BC95" i="1"/>
  <c r="BC94" i="1"/>
  <c r="W32" i="1" s="1"/>
  <c r="F35" i="2"/>
  <c r="BB95" i="1" s="1"/>
  <c r="BB94" i="1" s="1"/>
  <c r="W31" i="1" s="1"/>
  <c r="F33" i="2"/>
  <c r="AZ95" i="1"/>
  <c r="AZ94" i="1"/>
  <c r="W29" i="1" s="1"/>
  <c r="R130" i="2" l="1"/>
  <c r="R129" i="2"/>
  <c r="T130" i="2"/>
  <c r="T129" i="2"/>
  <c r="BK148" i="2"/>
  <c r="J148" i="2"/>
  <c r="J100" i="2"/>
  <c r="BK130" i="2"/>
  <c r="J130" i="2" s="1"/>
  <c r="J95" i="2" s="1"/>
  <c r="AV94" i="1"/>
  <c r="AK29" i="1"/>
  <c r="AX94" i="1"/>
  <c r="AY94" i="1"/>
  <c r="BK129" i="2" l="1"/>
  <c r="J129" i="2"/>
  <c r="J94" i="2"/>
  <c r="J28" i="2" l="1"/>
  <c r="J110" i="2" l="1"/>
  <c r="BF110" i="2"/>
  <c r="F34" i="2" s="1"/>
  <c r="BA95" i="1" s="1"/>
  <c r="BA94" i="1" s="1"/>
  <c r="W30" i="1" s="1"/>
  <c r="J34" i="2" l="1"/>
  <c r="AW95" i="1"/>
  <c r="AT95" i="1"/>
  <c r="J104" i="2"/>
  <c r="J29" i="2"/>
  <c r="J30" i="2" s="1"/>
  <c r="AG95" i="1" s="1"/>
  <c r="AG94" i="1" s="1"/>
  <c r="AW94" i="1"/>
  <c r="AK30" i="1"/>
  <c r="J39" i="2" l="1"/>
  <c r="AN95" i="1"/>
  <c r="J112" i="2"/>
  <c r="AK26" i="1"/>
  <c r="AK35" i="1"/>
  <c r="AT94" i="1"/>
  <c r="AN94" i="1" l="1"/>
</calcChain>
</file>

<file path=xl/sharedStrings.xml><?xml version="1.0" encoding="utf-8"?>
<sst xmlns="http://schemas.openxmlformats.org/spreadsheetml/2006/main" count="623" uniqueCount="225">
  <si>
    <t>Export Komplet</t>
  </si>
  <si>
    <t/>
  </si>
  <si>
    <t>2.0</t>
  </si>
  <si>
    <t>False</t>
  </si>
  <si>
    <t>{40e0a0a1-8e9d-4862-93ac-59efe932a300}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</si>
  <si>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</si>
  <si>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</si>
  <si>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</si>
  <si>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</si>
  <si>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</si>
  <si>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</si>
  <si>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</si>
  <si>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</si>
  <si>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2021-20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</si>
  <si>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</si>
  <si>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</si>
  <si>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Oplotenie areálu zariadenia pre seniorov, Starínska 2271/147 v Humennom</t>
  </si>
  <si>
    <t>JKSO:</t>
  </si>
  <si>
    <t>KS:</t>
  </si>
  <si>
    <t>Miesto:</t>
  </si>
  <si>
    <t>Starínska 2271/147, 066 01 Humenné</t>
  </si>
  <si>
    <t>Dátum:</t>
  </si>
  <si>
    <t>20. 9. 2021</t>
  </si>
  <si>
    <t>Objednávateľ:</t>
  </si>
  <si>
    <t>IČO:</t>
  </si>
  <si>
    <t>Mesto Humenné, Kukorelliho 1501/34, 066 01 Humenné</t>
  </si>
  <si>
    <t>IČ DPH:</t>
  </si>
  <si>
    <t>Zhotoviteľ:</t>
  </si>
  <si>
    <t>Vyplň údaj</t>
  </si>
  <si>
    <t>Projektant:</t>
  </si>
  <si>
    <t>Ing. Lukáš Jenčo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</si>
  <si>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</si>
  <si>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</si>
  <si>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</si>
  <si>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</si>
  <si>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</si>
  <si>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</si>
  <si>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</si>
  <si>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</si>
  <si>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</si>
  <si>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</si>
  <si>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</si>
  <si>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</si>
  <si>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</si>
  <si>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</si>
  <si>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</si>
  <si>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</si>
  <si>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</si>
  <si>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</si>
  <si>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</si>
  <si>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</si>
  <si>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</si>
  <si>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</si>
  <si>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</si>
  <si>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</si>
  <si>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</si>
  <si>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</si>
  <si>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</si>
  <si>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</si>
  <si>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</si>
  <si>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</si>
  <si>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</si>
  <si>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</si>
  <si>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</si>
  <si>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</si>
  <si>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</si>
  <si>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</si>
  <si>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</si>
  <si>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</si>
  <si>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</si>
  <si>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</si>
  <si>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</si>
  <si>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</si>
  <si>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</si>
  <si>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</si>
  <si>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</si>
  <si>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</si>
  <si>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</si>
  <si>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</si>
  <si>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</si>
  <si>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</si>
  <si>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</si>
  <si>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</si>
  <si>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</si>
  <si>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</si>
  <si>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</si>
  <si>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</si>
  <si>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</si>
  <si>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</si>
  <si>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</si>
  <si>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</si>
  <si>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</si>
  <si>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3 - Zvislé a kompletné konštrukcie</t>
  </si>
  <si>
    <t xml:space="preserve">    9 - Ostatné konštrukcie a práce-búranie</t>
  </si>
  <si>
    <t>PSV - Práce a dodávky PSV</t>
  </si>
  <si>
    <t xml:space="preserve">    767 - Konštrukcie doplnkové kovové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</si>
  <si>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</si>
  <si>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</si>
  <si>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</si>
  <si>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</si>
  <si>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</si>
  <si>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</si>
  <si>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</si>
  <si>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</si>
  <si>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</si>
  <si>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</si>
  <si>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</si>
  <si>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</si>
  <si>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</si>
  <si>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</si>
  <si>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</si>
  <si>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</si>
  <si>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</si>
  <si>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</si>
  <si>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</si>
  <si>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</si>
  <si>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</si>
  <si>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</si>
  <si>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</si>
  <si>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</si>
  <si>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</si>
  <si>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</si>
  <si>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</si>
  <si>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24</t>
  </si>
  <si>
    <t>K</t>
  </si>
  <si>
    <t>130001101.S</t>
  </si>
  <si>
    <t>m3</t>
  </si>
  <si>
    <t>4</t>
  </si>
  <si>
    <t>1970569015</t>
  </si>
  <si>
    <t>23</t>
  </si>
  <si>
    <t>130201001.S</t>
  </si>
  <si>
    <t>Výkop jamy a ryhy v obmedzenom priestore horn. tr.3 ručne</t>
  </si>
  <si>
    <t>-1512929098</t>
  </si>
  <si>
    <t>50</t>
  </si>
  <si>
    <t>181101102.S</t>
  </si>
  <si>
    <t>Úprava pláne v zárezoch v hornine 1-4 so zhutnením</t>
  </si>
  <si>
    <t>m2</t>
  </si>
  <si>
    <t>1516017378</t>
  </si>
  <si>
    <t>51</t>
  </si>
  <si>
    <t>181301103.S</t>
  </si>
  <si>
    <t>Rozprestretie ornice v rovine , plocha do 500 m2, hr.do 200 mm</t>
  </si>
  <si>
    <t>-621041292</t>
  </si>
  <si>
    <t>Zakladanie</t>
  </si>
  <si>
    <t>25</t>
  </si>
  <si>
    <t>275313521.S</t>
  </si>
  <si>
    <t>Betón základových pätiek, prostý tr. C 12/15</t>
  </si>
  <si>
    <t>-1793614749</t>
  </si>
  <si>
    <t>3</t>
  </si>
  <si>
    <t>Zvislé a kompletné konštrukcie</t>
  </si>
  <si>
    <t>M</t>
  </si>
  <si>
    <t>553510029900.S</t>
  </si>
  <si>
    <t>Stĺpik, výška 2,2 m, poplastovaný na pozinkovanej oceli, pre panelový plotový systém</t>
  </si>
  <si>
    <t>ks</t>
  </si>
  <si>
    <t>8</t>
  </si>
  <si>
    <t>474163382</t>
  </si>
  <si>
    <t>45</t>
  </si>
  <si>
    <t>553510030100.S</t>
  </si>
  <si>
    <t>Stĺpik, výška 2,5 m, poplastovaný na pozinkovanej oceli, pre panelový plotový systém</t>
  </si>
  <si>
    <t>-910969376</t>
  </si>
  <si>
    <t>22</t>
  </si>
  <si>
    <t>592330002400.S</t>
  </si>
  <si>
    <t>Betónový panel lxvxhr 2350x300x35 mm, podhrabová doska pre oplotenie z pletiva</t>
  </si>
  <si>
    <t>1375978848</t>
  </si>
  <si>
    <t>9</t>
  </si>
  <si>
    <t>Ostatné konštrukcie a práce-búranie</t>
  </si>
  <si>
    <t>11</t>
  </si>
  <si>
    <t>961043111.S</t>
  </si>
  <si>
    <t>Búranie základov alebo vybúranie otvorov plochy nad 4 m2 z betónu prostého alebo preloženého kameňom,  -2,20000t</t>
  </si>
  <si>
    <t>-643904274</t>
  </si>
  <si>
    <t>28</t>
  </si>
  <si>
    <t>979081111.S</t>
  </si>
  <si>
    <t>Odvoz sutiny a vybúraných hmôt na skládku do 1 km</t>
  </si>
  <si>
    <t>t</t>
  </si>
  <si>
    <t>-1970065151</t>
  </si>
  <si>
    <t>44</t>
  </si>
  <si>
    <t>979081121.S</t>
  </si>
  <si>
    <t>Odvoz sutiny a vybúraných hmôt na skládku za každý ďalší  km - 8 km</t>
  </si>
  <si>
    <t>-1462563923</t>
  </si>
  <si>
    <t>29</t>
  </si>
  <si>
    <t>979082111.S</t>
  </si>
  <si>
    <t>Nakladanie, doprava sutiny a vybúraných hmôt</t>
  </si>
  <si>
    <t>-902457992</t>
  </si>
  <si>
    <t>31</t>
  </si>
  <si>
    <t>979089012.S</t>
  </si>
  <si>
    <t>Poplatok za skladovanie - betón, tehly, dlaždice (17 01) ostatné</t>
  </si>
  <si>
    <t>-1490628928</t>
  </si>
  <si>
    <t>PSV</t>
  </si>
  <si>
    <t>Práce a dodávky PSV</t>
  </si>
  <si>
    <t>767</t>
  </si>
  <si>
    <t>Konštrukcie doplnkové kovové</t>
  </si>
  <si>
    <t>27</t>
  </si>
  <si>
    <t>553410061505.S</t>
  </si>
  <si>
    <t>Brána pozink farebný s elektrickým pohonom, hrúbka panelu 40 mm, vxš 1500x4500mm</t>
  </si>
  <si>
    <t>32</t>
  </si>
  <si>
    <t>16</t>
  </si>
  <si>
    <t>219320775</t>
  </si>
  <si>
    <t>47</t>
  </si>
  <si>
    <t>767654220.S</t>
  </si>
  <si>
    <t>Montáž vrát posuvných, osadených do oceľovej konštrukcie, s plochou nad 6 do 9 m2</t>
  </si>
  <si>
    <t>-2062780214</t>
  </si>
  <si>
    <t>48</t>
  </si>
  <si>
    <t>553410013600</t>
  </si>
  <si>
    <t>Bránka kovová 1000x1500 mm L otočné so zámkom FAB</t>
  </si>
  <si>
    <t>807128391</t>
  </si>
  <si>
    <t>49</t>
  </si>
  <si>
    <t>767651210.S</t>
  </si>
  <si>
    <t>Montáž bránky otočnej, osadenej do oceľovej konštrukcie, s plochou do 6 m2</t>
  </si>
  <si>
    <t>1004692674</t>
  </si>
  <si>
    <t>15</t>
  </si>
  <si>
    <t>767914150.S</t>
  </si>
  <si>
    <t>Montáž oplotenia panelového z pletiva na stĺpiky výšky do 2,2 m</t>
  </si>
  <si>
    <t>m</t>
  </si>
  <si>
    <t>-1727595060</t>
  </si>
  <si>
    <t>553510024800.S</t>
  </si>
  <si>
    <t>Panel pre panelový plotový systém, veľkosť oka 200x50 mm, vxl 1,5x2,48 m, poplastovaný na pozinkovanej oceli</t>
  </si>
  <si>
    <t>49196235</t>
  </si>
  <si>
    <t>12</t>
  </si>
  <si>
    <t>767914830.S</t>
  </si>
  <si>
    <t>Demontáž oplotenia rámového na oceľové stĺpiky, výšky nad 1 do 2 m,  -0,00900t</t>
  </si>
  <si>
    <t>1534815199</t>
  </si>
  <si>
    <t>13</t>
  </si>
  <si>
    <t>767916720.S</t>
  </si>
  <si>
    <t>Osadenie stĺpika pre pletivové panelové ploty, s výškou nad 2 m do betónu</t>
  </si>
  <si>
    <t>237504402</t>
  </si>
  <si>
    <t>Príplatok k cenám za sťaženie výkopu v blízkosti podzemného vedenia  - pre všetky triedy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</si>
</sst>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7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28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4" fontId="21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1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4" fontId="19" fillId="3" borderId="22" xfId="0" applyNumberFormat="1" applyFont="1" applyFill="1" applyBorder="1" applyAlignment="1" applyProtection="1">
      <alignment vertical="center"/>
      <protection locked="0"/>
    </xf>
    <xf numFmtId="4" fontId="19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4" fontId="31" fillId="3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2" fillId="3" borderId="0" xfId="0" applyFont="1" applyFill="1" applyAlignment="1" applyProtection="1">
      <alignment horizontal="left" vertical="center"/>
      <protection locked="0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topLeftCell="A139" workbookViewId="0"/>
  </sheetViews>
  <sheetFormatPr defaultRowHeight="11.2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>
      <c r="AR2" s="181" t="s">
        <v>5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4" t="s">
        <v>6</v>
      </c>
      <c r="BT2" s="14" t="s">
        <v>7</v>
      </c>
    </row>
    <row r="3" spans="1:74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11</v>
      </c>
    </row>
    <row r="5" spans="1:74" s="1" customFormat="1" ht="12" customHeight="1">
      <c r="B5" s="17"/>
      <c r="D5" s="21" t="s">
        <v>12</v>
      </c>
      <c r="K5" s="212" t="s">
        <v>13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  <c r="AG5" s="182"/>
      <c r="AH5" s="182"/>
      <c r="AI5" s="182"/>
      <c r="AJ5" s="182"/>
      <c r="AK5" s="182"/>
      <c r="AL5" s="182"/>
      <c r="AM5" s="182"/>
      <c r="AN5" s="182"/>
      <c r="AO5" s="182"/>
      <c r="AR5" s="17"/>
      <c r="BE5" s="209" t="s">
        <v>14</v>
      </c>
      <c r="BS5" s="14" t="s">
        <v>6</v>
      </c>
    </row>
    <row r="6" spans="1:74" s="1" customFormat="1" ht="36.950000000000003" customHeight="1">
      <c r="B6" s="17"/>
      <c r="D6" s="23" t="s">
        <v>15</v>
      </c>
      <c r="K6" s="213" t="s">
        <v>16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R6" s="17"/>
      <c r="BE6" s="210"/>
      <c r="BS6" s="14" t="s">
        <v>6</v>
      </c>
    </row>
    <row r="7" spans="1:74" s="1" customFormat="1" ht="12" customHeight="1">
      <c r="B7" s="17"/>
      <c r="D7" s="24" t="s">
        <v>17</v>
      </c>
      <c r="K7" s="22" t="s">
        <v>1</v>
      </c>
      <c r="AK7" s="24" t="s">
        <v>18</v>
      </c>
      <c r="AN7" s="22" t="s">
        <v>1</v>
      </c>
      <c r="AR7" s="17"/>
      <c r="BE7" s="210"/>
      <c r="BS7" s="14" t="s">
        <v>6</v>
      </c>
    </row>
    <row r="8" spans="1:74" s="1" customFormat="1" ht="12" customHeight="1">
      <c r="B8" s="17"/>
      <c r="D8" s="24" t="s">
        <v>19</v>
      </c>
      <c r="K8" s="22" t="s">
        <v>20</v>
      </c>
      <c r="AK8" s="24" t="s">
        <v>21</v>
      </c>
      <c r="AN8" s="25" t="s">
        <v>22</v>
      </c>
      <c r="AR8" s="17"/>
      <c r="BE8" s="210"/>
      <c r="BS8" s="14" t="s">
        <v>6</v>
      </c>
    </row>
    <row r="9" spans="1:74" s="1" customFormat="1" ht="14.45" customHeight="1">
      <c r="B9" s="17"/>
      <c r="AR9" s="17"/>
      <c r="BE9" s="210"/>
      <c r="BS9" s="14" t="s">
        <v>6</v>
      </c>
    </row>
    <row r="10" spans="1:74" s="1" customFormat="1" ht="12" customHeight="1">
      <c r="B10" s="17"/>
      <c r="D10" s="24" t="s">
        <v>23</v>
      </c>
      <c r="AK10" s="24" t="s">
        <v>24</v>
      </c>
      <c r="AN10" s="22" t="s">
        <v>1</v>
      </c>
      <c r="AR10" s="17"/>
      <c r="BE10" s="210"/>
      <c r="BS10" s="14" t="s">
        <v>6</v>
      </c>
    </row>
    <row r="11" spans="1:74" s="1" customFormat="1" ht="18.399999999999999" customHeight="1">
      <c r="B11" s="17"/>
      <c r="E11" s="22" t="s">
        <v>25</v>
      </c>
      <c r="AK11" s="24" t="s">
        <v>26</v>
      </c>
      <c r="AN11" s="22" t="s">
        <v>1</v>
      </c>
      <c r="AR11" s="17"/>
      <c r="BE11" s="210"/>
      <c r="BS11" s="14" t="s">
        <v>6</v>
      </c>
    </row>
    <row r="12" spans="1:74" s="1" customFormat="1" ht="6.95" customHeight="1">
      <c r="B12" s="17"/>
      <c r="AR12" s="17"/>
      <c r="BE12" s="210"/>
      <c r="BS12" s="14" t="s">
        <v>6</v>
      </c>
    </row>
    <row r="13" spans="1:74" s="1" customFormat="1" ht="12" customHeight="1">
      <c r="B13" s="17"/>
      <c r="D13" s="24" t="s">
        <v>27</v>
      </c>
      <c r="AK13" s="24" t="s">
        <v>24</v>
      </c>
      <c r="AN13" s="26" t="s">
        <v>28</v>
      </c>
      <c r="AR13" s="17"/>
      <c r="BE13" s="210"/>
      <c r="BS13" s="14" t="s">
        <v>6</v>
      </c>
    </row>
    <row r="14" spans="1:74" ht="12.75">
      <c r="B14" s="17"/>
      <c r="E14" s="214" t="s">
        <v>28</v>
      </c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4" t="s">
        <v>26</v>
      </c>
      <c r="AN14" s="26" t="s">
        <v>28</v>
      </c>
      <c r="AR14" s="17"/>
      <c r="BE14" s="210"/>
      <c r="BS14" s="14" t="s">
        <v>6</v>
      </c>
    </row>
    <row r="15" spans="1:74" s="1" customFormat="1" ht="6.95" customHeight="1">
      <c r="B15" s="17"/>
      <c r="AR15" s="17"/>
      <c r="BE15" s="210"/>
      <c r="BS15" s="14" t="s">
        <v>3</v>
      </c>
    </row>
    <row r="16" spans="1:74" s="1" customFormat="1" ht="12" customHeight="1">
      <c r="B16" s="17"/>
      <c r="D16" s="24" t="s">
        <v>29</v>
      </c>
      <c r="AK16" s="24" t="s">
        <v>24</v>
      </c>
      <c r="AN16" s="22" t="s">
        <v>1</v>
      </c>
      <c r="AR16" s="17"/>
      <c r="BE16" s="210"/>
      <c r="BS16" s="14" t="s">
        <v>3</v>
      </c>
    </row>
    <row r="17" spans="1:71" s="1" customFormat="1" ht="18.399999999999999" customHeight="1">
      <c r="B17" s="17"/>
      <c r="E17" s="22" t="s">
        <v>30</v>
      </c>
      <c r="AK17" s="24" t="s">
        <v>26</v>
      </c>
      <c r="AN17" s="22" t="s">
        <v>1</v>
      </c>
      <c r="AR17" s="17"/>
      <c r="BE17" s="210"/>
      <c r="BS17" s="14" t="s">
        <v>31</v>
      </c>
    </row>
    <row r="18" spans="1:71" s="1" customFormat="1" ht="6.95" customHeight="1">
      <c r="B18" s="17"/>
      <c r="AR18" s="17"/>
      <c r="BE18" s="210"/>
      <c r="BS18" s="14" t="s">
        <v>6</v>
      </c>
    </row>
    <row r="19" spans="1:71" s="1" customFormat="1" ht="12" customHeight="1">
      <c r="B19" s="17"/>
      <c r="D19" s="24" t="s">
        <v>32</v>
      </c>
      <c r="AK19" s="24" t="s">
        <v>24</v>
      </c>
      <c r="AN19" s="22" t="s">
        <v>1</v>
      </c>
      <c r="AR19" s="17"/>
      <c r="BE19" s="210"/>
      <c r="BS19" s="14" t="s">
        <v>6</v>
      </c>
    </row>
    <row r="20" spans="1:71" s="1" customFormat="1" ht="18.399999999999999" customHeight="1">
      <c r="B20" s="17"/>
      <c r="E20" s="22" t="s">
        <v>30</v>
      </c>
      <c r="AK20" s="24" t="s">
        <v>26</v>
      </c>
      <c r="AN20" s="22" t="s">
        <v>1</v>
      </c>
      <c r="AR20" s="17"/>
      <c r="BE20" s="210"/>
      <c r="BS20" s="14" t="s">
        <v>31</v>
      </c>
    </row>
    <row r="21" spans="1:71" s="1" customFormat="1" ht="6.95" customHeight="1">
      <c r="B21" s="17"/>
      <c r="AR21" s="17"/>
      <c r="BE21" s="210"/>
    </row>
    <row r="22" spans="1:71" s="1" customFormat="1" ht="12" customHeight="1">
      <c r="B22" s="17"/>
      <c r="D22" s="24" t="s">
        <v>33</v>
      </c>
      <c r="AR22" s="17"/>
      <c r="BE22" s="210"/>
    </row>
    <row r="23" spans="1:71" s="1" customFormat="1" ht="16.5" customHeight="1">
      <c r="B23" s="17"/>
      <c r="E23" s="216" t="s">
        <v>1</v>
      </c>
      <c r="F23" s="216"/>
      <c r="G23" s="216"/>
      <c r="H23" s="216"/>
      <c r="I23" s="216"/>
      <c r="J23" s="216"/>
      <c r="K23" s="216"/>
      <c r="L23" s="216"/>
      <c r="M23" s="216"/>
      <c r="N23" s="216"/>
      <c r="O23" s="216"/>
      <c r="P23" s="216"/>
      <c r="Q23" s="216"/>
      <c r="R23" s="216"/>
      <c r="S23" s="216"/>
      <c r="T23" s="216"/>
      <c r="U23" s="216"/>
      <c r="V23" s="216"/>
      <c r="W23" s="216"/>
      <c r="X23" s="216"/>
      <c r="Y23" s="216"/>
      <c r="Z23" s="216"/>
      <c r="AA23" s="216"/>
      <c r="AB23" s="216"/>
      <c r="AC23" s="216"/>
      <c r="AD23" s="216"/>
      <c r="AE23" s="216"/>
      <c r="AF23" s="216"/>
      <c r="AG23" s="216"/>
      <c r="AH23" s="216"/>
      <c r="AI23" s="216"/>
      <c r="AJ23" s="216"/>
      <c r="AK23" s="216"/>
      <c r="AL23" s="216"/>
      <c r="AM23" s="216"/>
      <c r="AN23" s="216"/>
      <c r="AR23" s="17"/>
      <c r="BE23" s="210"/>
    </row>
    <row r="24" spans="1:71" s="1" customFormat="1" ht="6.95" customHeight="1">
      <c r="B24" s="17"/>
      <c r="AR24" s="17"/>
      <c r="BE24" s="210"/>
    </row>
    <row r="25" spans="1:71" s="1" customFormat="1" ht="6.95" customHeight="1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210"/>
    </row>
    <row r="26" spans="1:71" s="2" customFormat="1" ht="25.9" customHeight="1">
      <c r="A26" s="29"/>
      <c r="B26" s="30"/>
      <c r="C26" s="29"/>
      <c r="D26" s="31" t="s">
        <v>34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17">
        <f>ROUND(AG94,2)</f>
        <v>0</v>
      </c>
      <c r="AL26" s="218"/>
      <c r="AM26" s="218"/>
      <c r="AN26" s="218"/>
      <c r="AO26" s="218"/>
      <c r="AP26" s="29"/>
      <c r="AQ26" s="29"/>
      <c r="AR26" s="30"/>
      <c r="BE26" s="210"/>
    </row>
    <row r="27" spans="1:71" s="2" customFormat="1" ht="6.95" customHeight="1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210"/>
    </row>
    <row r="28" spans="1:71" s="2" customFormat="1" ht="12.75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19" t="s">
        <v>35</v>
      </c>
      <c r="M28" s="219"/>
      <c r="N28" s="219"/>
      <c r="O28" s="219"/>
      <c r="P28" s="219"/>
      <c r="Q28" s="29"/>
      <c r="R28" s="29"/>
      <c r="S28" s="29"/>
      <c r="T28" s="29"/>
      <c r="U28" s="29"/>
      <c r="V28" s="29"/>
      <c r="W28" s="219" t="s">
        <v>36</v>
      </c>
      <c r="X28" s="219"/>
      <c r="Y28" s="219"/>
      <c r="Z28" s="219"/>
      <c r="AA28" s="219"/>
      <c r="AB28" s="219"/>
      <c r="AC28" s="219"/>
      <c r="AD28" s="219"/>
      <c r="AE28" s="219"/>
      <c r="AF28" s="29"/>
      <c r="AG28" s="29"/>
      <c r="AH28" s="29"/>
      <c r="AI28" s="29"/>
      <c r="AJ28" s="29"/>
      <c r="AK28" s="219" t="s">
        <v>37</v>
      </c>
      <c r="AL28" s="219"/>
      <c r="AM28" s="219"/>
      <c r="AN28" s="219"/>
      <c r="AO28" s="219"/>
      <c r="AP28" s="29"/>
      <c r="AQ28" s="29"/>
      <c r="AR28" s="30"/>
      <c r="BE28" s="210"/>
    </row>
    <row r="29" spans="1:71" s="3" customFormat="1" ht="14.45" customHeight="1">
      <c r="B29" s="34"/>
      <c r="D29" s="24" t="s">
        <v>38</v>
      </c>
      <c r="F29" s="24" t="s">
        <v>39</v>
      </c>
      <c r="L29" s="199">
        <v>0.2</v>
      </c>
      <c r="M29" s="198"/>
      <c r="N29" s="198"/>
      <c r="O29" s="198"/>
      <c r="P29" s="198"/>
      <c r="W29" s="197">
        <f>ROUND(AZ94, 2)</f>
        <v>0</v>
      </c>
      <c r="X29" s="198"/>
      <c r="Y29" s="198"/>
      <c r="Z29" s="198"/>
      <c r="AA29" s="198"/>
      <c r="AB29" s="198"/>
      <c r="AC29" s="198"/>
      <c r="AD29" s="198"/>
      <c r="AE29" s="198"/>
      <c r="AK29" s="197">
        <f>ROUND(AV94, 2)</f>
        <v>0</v>
      </c>
      <c r="AL29" s="198"/>
      <c r="AM29" s="198"/>
      <c r="AN29" s="198"/>
      <c r="AO29" s="198"/>
      <c r="AR29" s="34"/>
      <c r="BE29" s="211"/>
    </row>
    <row r="30" spans="1:71" s="3" customFormat="1" ht="14.45" customHeight="1">
      <c r="B30" s="34"/>
      <c r="F30" s="24" t="s">
        <v>40</v>
      </c>
      <c r="L30" s="199">
        <v>0.2</v>
      </c>
      <c r="M30" s="198"/>
      <c r="N30" s="198"/>
      <c r="O30" s="198"/>
      <c r="P30" s="198"/>
      <c r="W30" s="197">
        <f>ROUND(BA94, 2)</f>
        <v>0</v>
      </c>
      <c r="X30" s="198"/>
      <c r="Y30" s="198"/>
      <c r="Z30" s="198"/>
      <c r="AA30" s="198"/>
      <c r="AB30" s="198"/>
      <c r="AC30" s="198"/>
      <c r="AD30" s="198"/>
      <c r="AE30" s="198"/>
      <c r="AK30" s="197">
        <f>ROUND(AW94, 2)</f>
        <v>0</v>
      </c>
      <c r="AL30" s="198"/>
      <c r="AM30" s="198"/>
      <c r="AN30" s="198"/>
      <c r="AO30" s="198"/>
      <c r="AR30" s="34"/>
      <c r="BE30" s="211"/>
    </row>
    <row r="31" spans="1:71" s="3" customFormat="1" ht="14.45" hidden="1" customHeight="1">
      <c r="B31" s="34"/>
      <c r="F31" s="24" t="s">
        <v>41</v>
      </c>
      <c r="L31" s="199">
        <v>0.2</v>
      </c>
      <c r="M31" s="198"/>
      <c r="N31" s="198"/>
      <c r="O31" s="198"/>
      <c r="P31" s="198"/>
      <c r="W31" s="197">
        <f>ROUND(BB94, 2)</f>
        <v>0</v>
      </c>
      <c r="X31" s="198"/>
      <c r="Y31" s="198"/>
      <c r="Z31" s="198"/>
      <c r="AA31" s="198"/>
      <c r="AB31" s="198"/>
      <c r="AC31" s="198"/>
      <c r="AD31" s="198"/>
      <c r="AE31" s="198"/>
      <c r="AK31" s="197">
        <v>0</v>
      </c>
      <c r="AL31" s="198"/>
      <c r="AM31" s="198"/>
      <c r="AN31" s="198"/>
      <c r="AO31" s="198"/>
      <c r="AR31" s="34"/>
      <c r="BE31" s="211"/>
    </row>
    <row r="32" spans="1:71" s="3" customFormat="1" ht="14.45" hidden="1" customHeight="1">
      <c r="B32" s="34"/>
      <c r="F32" s="24" t="s">
        <v>42</v>
      </c>
      <c r="L32" s="199">
        <v>0.2</v>
      </c>
      <c r="M32" s="198"/>
      <c r="N32" s="198"/>
      <c r="O32" s="198"/>
      <c r="P32" s="198"/>
      <c r="W32" s="197">
        <f>ROUND(BC94, 2)</f>
        <v>0</v>
      </c>
      <c r="X32" s="198"/>
      <c r="Y32" s="198"/>
      <c r="Z32" s="198"/>
      <c r="AA32" s="198"/>
      <c r="AB32" s="198"/>
      <c r="AC32" s="198"/>
      <c r="AD32" s="198"/>
      <c r="AE32" s="198"/>
      <c r="AK32" s="197">
        <v>0</v>
      </c>
      <c r="AL32" s="198"/>
      <c r="AM32" s="198"/>
      <c r="AN32" s="198"/>
      <c r="AO32" s="198"/>
      <c r="AR32" s="34"/>
      <c r="BE32" s="211"/>
    </row>
    <row r="33" spans="1:57" s="3" customFormat="1" ht="14.45" hidden="1" customHeight="1">
      <c r="B33" s="34"/>
      <c r="F33" s="24" t="s">
        <v>43</v>
      </c>
      <c r="L33" s="199">
        <v>0</v>
      </c>
      <c r="M33" s="198"/>
      <c r="N33" s="198"/>
      <c r="O33" s="198"/>
      <c r="P33" s="198"/>
      <c r="W33" s="197">
        <f>ROUND(BD94, 2)</f>
        <v>0</v>
      </c>
      <c r="X33" s="198"/>
      <c r="Y33" s="198"/>
      <c r="Z33" s="198"/>
      <c r="AA33" s="198"/>
      <c r="AB33" s="198"/>
      <c r="AC33" s="198"/>
      <c r="AD33" s="198"/>
      <c r="AE33" s="198"/>
      <c r="AK33" s="197">
        <v>0</v>
      </c>
      <c r="AL33" s="198"/>
      <c r="AM33" s="198"/>
      <c r="AN33" s="198"/>
      <c r="AO33" s="198"/>
      <c r="AR33" s="34"/>
      <c r="BE33" s="211"/>
    </row>
    <row r="34" spans="1:57" s="2" customFormat="1" ht="6.95" customHeight="1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210"/>
    </row>
    <row r="35" spans="1:57" s="2" customFormat="1" ht="25.9" customHeight="1">
      <c r="A35" s="29"/>
      <c r="B35" s="30"/>
      <c r="C35" s="35"/>
      <c r="D35" s="36" t="s">
        <v>44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8" t="s">
        <v>45</v>
      </c>
      <c r="U35" s="37"/>
      <c r="V35" s="37"/>
      <c r="W35" s="37"/>
      <c r="X35" s="200" t="s">
        <v>46</v>
      </c>
      <c r="Y35" s="201"/>
      <c r="Z35" s="201"/>
      <c r="AA35" s="201"/>
      <c r="AB35" s="201"/>
      <c r="AC35" s="37"/>
      <c r="AD35" s="37"/>
      <c r="AE35" s="37"/>
      <c r="AF35" s="37"/>
      <c r="AG35" s="37"/>
      <c r="AH35" s="37"/>
      <c r="AI35" s="37"/>
      <c r="AJ35" s="37"/>
      <c r="AK35" s="202">
        <f>SUM(AK26:AK33)</f>
        <v>0</v>
      </c>
      <c r="AL35" s="201"/>
      <c r="AM35" s="201"/>
      <c r="AN35" s="201"/>
      <c r="AO35" s="203"/>
      <c r="AP35" s="35"/>
      <c r="AQ35" s="35"/>
      <c r="AR35" s="30"/>
      <c r="BE35" s="29"/>
    </row>
    <row r="36" spans="1:57" s="2" customFormat="1" ht="6.95" customHeight="1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>
      <c r="B38" s="17"/>
      <c r="AR38" s="17"/>
    </row>
    <row r="39" spans="1:57" s="1" customFormat="1" ht="14.45" customHeight="1">
      <c r="B39" s="17"/>
      <c r="AR39" s="17"/>
    </row>
    <row r="40" spans="1:57" s="1" customFormat="1" ht="14.45" customHeight="1">
      <c r="B40" s="17"/>
      <c r="AR40" s="17"/>
    </row>
    <row r="41" spans="1:57" s="1" customFormat="1" ht="14.45" customHeight="1">
      <c r="B41" s="17"/>
      <c r="AR41" s="17"/>
    </row>
    <row r="42" spans="1:57" s="1" customFormat="1" ht="14.45" customHeight="1">
      <c r="B42" s="17"/>
      <c r="AR42" s="17"/>
    </row>
    <row r="43" spans="1:57" s="1" customFormat="1" ht="14.45" customHeight="1">
      <c r="B43" s="17"/>
      <c r="AR43" s="17"/>
    </row>
    <row r="44" spans="1:57" s="1" customFormat="1" ht="14.45" customHeight="1">
      <c r="B44" s="17"/>
      <c r="AR44" s="17"/>
    </row>
    <row r="45" spans="1:57" s="1" customFormat="1" ht="14.45" customHeight="1">
      <c r="B45" s="17"/>
      <c r="AR45" s="17"/>
    </row>
    <row r="46" spans="1:57" s="1" customFormat="1" ht="14.45" customHeight="1">
      <c r="B46" s="17"/>
      <c r="AR46" s="17"/>
    </row>
    <row r="47" spans="1:57" s="1" customFormat="1" ht="14.45" customHeight="1">
      <c r="B47" s="17"/>
      <c r="AR47" s="17"/>
    </row>
    <row r="48" spans="1:57" s="1" customFormat="1" ht="14.45" customHeight="1">
      <c r="B48" s="17"/>
      <c r="AR48" s="17"/>
    </row>
    <row r="49" spans="1:57" s="2" customFormat="1" ht="14.45" customHeight="1">
      <c r="B49" s="39"/>
      <c r="D49" s="40" t="s">
        <v>47</v>
      </c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0" t="s">
        <v>48</v>
      </c>
      <c r="AI49" s="41"/>
      <c r="AJ49" s="41"/>
      <c r="AK49" s="41"/>
      <c r="AL49" s="41"/>
      <c r="AM49" s="41"/>
      <c r="AN49" s="41"/>
      <c r="AO49" s="41"/>
      <c r="AR49" s="39"/>
    </row>
    <row r="50" spans="1:57">
      <c r="B50" s="17"/>
      <c r="AR50" s="17"/>
    </row>
    <row r="51" spans="1:57">
      <c r="B51" s="17"/>
      <c r="AR51" s="17"/>
    </row>
    <row r="52" spans="1:57">
      <c r="B52" s="17"/>
      <c r="AR52" s="17"/>
    </row>
    <row r="53" spans="1:57">
      <c r="B53" s="17"/>
      <c r="AR53" s="17"/>
    </row>
    <row r="54" spans="1:57">
      <c r="B54" s="17"/>
      <c r="AR54" s="17"/>
    </row>
    <row r="55" spans="1:57">
      <c r="B55" s="17"/>
      <c r="AR55" s="17"/>
    </row>
    <row r="56" spans="1:57">
      <c r="B56" s="17"/>
      <c r="AR56" s="17"/>
    </row>
    <row r="57" spans="1:57">
      <c r="B57" s="17"/>
      <c r="AR57" s="17"/>
    </row>
    <row r="58" spans="1:57">
      <c r="B58" s="17"/>
      <c r="AR58" s="17"/>
    </row>
    <row r="59" spans="1:57">
      <c r="B59" s="17"/>
      <c r="AR59" s="17"/>
    </row>
    <row r="60" spans="1:57" s="2" customFormat="1" ht="12.75">
      <c r="A60" s="29"/>
      <c r="B60" s="30"/>
      <c r="C60" s="29"/>
      <c r="D60" s="42" t="s">
        <v>49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2" t="s">
        <v>50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2" t="s">
        <v>49</v>
      </c>
      <c r="AI60" s="32"/>
      <c r="AJ60" s="32"/>
      <c r="AK60" s="32"/>
      <c r="AL60" s="32"/>
      <c r="AM60" s="42" t="s">
        <v>50</v>
      </c>
      <c r="AN60" s="32"/>
      <c r="AO60" s="32"/>
      <c r="AP60" s="29"/>
      <c r="AQ60" s="29"/>
      <c r="AR60" s="30"/>
      <c r="BE60" s="29"/>
    </row>
    <row r="61" spans="1:57">
      <c r="B61" s="17"/>
      <c r="AR61" s="17"/>
    </row>
    <row r="62" spans="1:57">
      <c r="B62" s="17"/>
      <c r="AR62" s="17"/>
    </row>
    <row r="63" spans="1:57">
      <c r="B63" s="17"/>
      <c r="AR63" s="17"/>
    </row>
    <row r="64" spans="1:57" s="2" customFormat="1" ht="12.75">
      <c r="A64" s="29"/>
      <c r="B64" s="30"/>
      <c r="C64" s="29"/>
      <c r="D64" s="40" t="s">
        <v>51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0" t="s">
        <v>52</v>
      </c>
      <c r="AI64" s="43"/>
      <c r="AJ64" s="43"/>
      <c r="AK64" s="43"/>
      <c r="AL64" s="43"/>
      <c r="AM64" s="43"/>
      <c r="AN64" s="43"/>
      <c r="AO64" s="43"/>
      <c r="AP64" s="29"/>
      <c r="AQ64" s="29"/>
      <c r="AR64" s="30"/>
      <c r="BE64" s="29"/>
    </row>
    <row r="65" spans="1:57">
      <c r="B65" s="17"/>
      <c r="AR65" s="17"/>
    </row>
    <row r="66" spans="1:57">
      <c r="B66" s="17"/>
      <c r="AR66" s="17"/>
    </row>
    <row r="67" spans="1:57">
      <c r="B67" s="17"/>
      <c r="AR67" s="17"/>
    </row>
    <row r="68" spans="1:57">
      <c r="B68" s="17"/>
      <c r="AR68" s="17"/>
    </row>
    <row r="69" spans="1:57">
      <c r="B69" s="17"/>
      <c r="AR69" s="17"/>
    </row>
    <row r="70" spans="1:57">
      <c r="B70" s="17"/>
      <c r="AR70" s="17"/>
    </row>
    <row r="71" spans="1:57">
      <c r="B71" s="17"/>
      <c r="AR71" s="17"/>
    </row>
    <row r="72" spans="1:57">
      <c r="B72" s="17"/>
      <c r="AR72" s="17"/>
    </row>
    <row r="73" spans="1:57">
      <c r="B73" s="17"/>
      <c r="AR73" s="17"/>
    </row>
    <row r="74" spans="1:57">
      <c r="B74" s="17"/>
      <c r="AR74" s="17"/>
    </row>
    <row r="75" spans="1:57" s="2" customFormat="1" ht="12.75">
      <c r="A75" s="29"/>
      <c r="B75" s="30"/>
      <c r="C75" s="29"/>
      <c r="D75" s="42" t="s">
        <v>49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2" t="s">
        <v>50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2" t="s">
        <v>49</v>
      </c>
      <c r="AI75" s="32"/>
      <c r="AJ75" s="32"/>
      <c r="AK75" s="32"/>
      <c r="AL75" s="32"/>
      <c r="AM75" s="42" t="s">
        <v>50</v>
      </c>
      <c r="AN75" s="32"/>
      <c r="AO75" s="32"/>
      <c r="AP75" s="29"/>
      <c r="AQ75" s="29"/>
      <c r="AR75" s="30"/>
      <c r="BE75" s="29"/>
    </row>
    <row r="76" spans="1:57" s="2" customFormat="1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30"/>
      <c r="BE77" s="29"/>
    </row>
    <row r="81" spans="1:90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30"/>
      <c r="BE81" s="29"/>
    </row>
    <row r="82" spans="1:90" s="2" customFormat="1" ht="24.95" customHeight="1">
      <c r="A82" s="29"/>
      <c r="B82" s="30"/>
      <c r="C82" s="18" t="s">
        <v>53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0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0" s="4" customFormat="1" ht="12" customHeight="1">
      <c r="B84" s="48"/>
      <c r="C84" s="24" t="s">
        <v>12</v>
      </c>
      <c r="L84" s="4" t="str">
        <f>K5</f>
        <v>2021-20</v>
      </c>
      <c r="AR84" s="48"/>
    </row>
    <row r="85" spans="1:90" s="5" customFormat="1" ht="36.950000000000003" customHeight="1">
      <c r="B85" s="49"/>
      <c r="C85" s="50" t="s">
        <v>15</v>
      </c>
      <c r="L85" s="188" t="str">
        <f>K6</f>
        <v>Oplotenie areálu zariadenia pre seniorov, Starínska 2271/147 v Humennom</v>
      </c>
      <c r="M85" s="189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  <c r="AF85" s="189"/>
      <c r="AG85" s="189"/>
      <c r="AH85" s="189"/>
      <c r="AI85" s="189"/>
      <c r="AJ85" s="189"/>
      <c r="AK85" s="189"/>
      <c r="AL85" s="189"/>
      <c r="AM85" s="189"/>
      <c r="AN85" s="189"/>
      <c r="AO85" s="189"/>
      <c r="AR85" s="49"/>
    </row>
    <row r="86" spans="1:90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0" s="2" customFormat="1" ht="12" customHeight="1">
      <c r="A87" s="29"/>
      <c r="B87" s="30"/>
      <c r="C87" s="24" t="s">
        <v>19</v>
      </c>
      <c r="D87" s="29"/>
      <c r="E87" s="29"/>
      <c r="F87" s="29"/>
      <c r="G87" s="29"/>
      <c r="H87" s="29"/>
      <c r="I87" s="29"/>
      <c r="J87" s="29"/>
      <c r="K87" s="29"/>
      <c r="L87" s="51" t="str">
        <f>IF(K8="","",K8)</f>
        <v>Starínska 2271/147, 066 01 Humenné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21</v>
      </c>
      <c r="AJ87" s="29"/>
      <c r="AK87" s="29"/>
      <c r="AL87" s="29"/>
      <c r="AM87" s="190" t="str">
        <f>IF(AN8= "","",AN8)</f>
        <v>20. 9. 2021</v>
      </c>
      <c r="AN87" s="190"/>
      <c r="AO87" s="29"/>
      <c r="AP87" s="29"/>
      <c r="AQ87" s="29"/>
      <c r="AR87" s="30"/>
      <c r="BE87" s="29"/>
    </row>
    <row r="88" spans="1:90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0" s="2" customFormat="1" ht="15.2" customHeight="1">
      <c r="A89" s="29"/>
      <c r="B89" s="30"/>
      <c r="C89" s="24" t="s">
        <v>23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>Mesto Humenné, Kukorelliho 1501/34, 066 01 Humenné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29</v>
      </c>
      <c r="AJ89" s="29"/>
      <c r="AK89" s="29"/>
      <c r="AL89" s="29"/>
      <c r="AM89" s="191" t="str">
        <f>IF(E17="","",E17)</f>
        <v>Ing. Lukáš Jenčo</v>
      </c>
      <c r="AN89" s="192"/>
      <c r="AO89" s="192"/>
      <c r="AP89" s="192"/>
      <c r="AQ89" s="29"/>
      <c r="AR89" s="30"/>
      <c r="AS89" s="193" t="s">
        <v>54</v>
      </c>
      <c r="AT89" s="194"/>
      <c r="AU89" s="53"/>
      <c r="AV89" s="53"/>
      <c r="AW89" s="53"/>
      <c r="AX89" s="53"/>
      <c r="AY89" s="53"/>
      <c r="AZ89" s="53"/>
      <c r="BA89" s="53"/>
      <c r="BB89" s="53"/>
      <c r="BC89" s="53"/>
      <c r="BD89" s="54"/>
      <c r="BE89" s="29"/>
    </row>
    <row r="90" spans="1:90" s="2" customFormat="1" ht="15.2" customHeight="1">
      <c r="A90" s="29"/>
      <c r="B90" s="30"/>
      <c r="C90" s="24" t="s">
        <v>27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32</v>
      </c>
      <c r="AJ90" s="29"/>
      <c r="AK90" s="29"/>
      <c r="AL90" s="29"/>
      <c r="AM90" s="191" t="str">
        <f>IF(E20="","",E20)</f>
        <v>Ing. Lukáš Jenčo</v>
      </c>
      <c r="AN90" s="192"/>
      <c r="AO90" s="192"/>
      <c r="AP90" s="192"/>
      <c r="AQ90" s="29"/>
      <c r="AR90" s="30"/>
      <c r="AS90" s="195"/>
      <c r="AT90" s="196"/>
      <c r="AU90" s="55"/>
      <c r="AV90" s="55"/>
      <c r="AW90" s="55"/>
      <c r="AX90" s="55"/>
      <c r="AY90" s="55"/>
      <c r="AZ90" s="55"/>
      <c r="BA90" s="55"/>
      <c r="BB90" s="55"/>
      <c r="BC90" s="55"/>
      <c r="BD90" s="56"/>
      <c r="BE90" s="29"/>
    </row>
    <row r="91" spans="1:90" s="2" customFormat="1" ht="10.9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95"/>
      <c r="AT91" s="196"/>
      <c r="AU91" s="55"/>
      <c r="AV91" s="55"/>
      <c r="AW91" s="55"/>
      <c r="AX91" s="55"/>
      <c r="AY91" s="55"/>
      <c r="AZ91" s="55"/>
      <c r="BA91" s="55"/>
      <c r="BB91" s="55"/>
      <c r="BC91" s="55"/>
      <c r="BD91" s="56"/>
      <c r="BE91" s="29"/>
    </row>
    <row r="92" spans="1:90" s="2" customFormat="1" ht="29.25" customHeight="1">
      <c r="A92" s="29"/>
      <c r="B92" s="30"/>
      <c r="C92" s="183" t="s">
        <v>55</v>
      </c>
      <c r="D92" s="184"/>
      <c r="E92" s="184"/>
      <c r="F92" s="184"/>
      <c r="G92" s="184"/>
      <c r="H92" s="57"/>
      <c r="I92" s="185" t="s">
        <v>56</v>
      </c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184"/>
      <c r="U92" s="184"/>
      <c r="V92" s="184"/>
      <c r="W92" s="184"/>
      <c r="X92" s="184"/>
      <c r="Y92" s="184"/>
      <c r="Z92" s="184"/>
      <c r="AA92" s="184"/>
      <c r="AB92" s="184"/>
      <c r="AC92" s="184"/>
      <c r="AD92" s="184"/>
      <c r="AE92" s="184"/>
      <c r="AF92" s="184"/>
      <c r="AG92" s="186" t="s">
        <v>57</v>
      </c>
      <c r="AH92" s="184"/>
      <c r="AI92" s="184"/>
      <c r="AJ92" s="184"/>
      <c r="AK92" s="184"/>
      <c r="AL92" s="184"/>
      <c r="AM92" s="184"/>
      <c r="AN92" s="185" t="s">
        <v>58</v>
      </c>
      <c r="AO92" s="184"/>
      <c r="AP92" s="187"/>
      <c r="AQ92" s="58" t="s">
        <v>59</v>
      </c>
      <c r="AR92" s="30"/>
      <c r="AS92" s="59" t="s">
        <v>60</v>
      </c>
      <c r="AT92" s="60" t="s">
        <v>61</v>
      </c>
      <c r="AU92" s="60" t="s">
        <v>62</v>
      </c>
      <c r="AV92" s="60" t="s">
        <v>63</v>
      </c>
      <c r="AW92" s="60" t="s">
        <v>64</v>
      </c>
      <c r="AX92" s="60" t="s">
        <v>65</v>
      </c>
      <c r="AY92" s="60" t="s">
        <v>66</v>
      </c>
      <c r="AZ92" s="60" t="s">
        <v>67</v>
      </c>
      <c r="BA92" s="60" t="s">
        <v>68</v>
      </c>
      <c r="BB92" s="60" t="s">
        <v>69</v>
      </c>
      <c r="BC92" s="60" t="s">
        <v>70</v>
      </c>
      <c r="BD92" s="61" t="s">
        <v>71</v>
      </c>
      <c r="BE92" s="29"/>
    </row>
    <row r="93" spans="1:90" s="2" customFormat="1" ht="10.9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2"/>
      <c r="AT93" s="63"/>
      <c r="AU93" s="63"/>
      <c r="AV93" s="63"/>
      <c r="AW93" s="63"/>
      <c r="AX93" s="63"/>
      <c r="AY93" s="63"/>
      <c r="AZ93" s="63"/>
      <c r="BA93" s="63"/>
      <c r="BB93" s="63"/>
      <c r="BC93" s="63"/>
      <c r="BD93" s="64"/>
      <c r="BE93" s="29"/>
    </row>
    <row r="94" spans="1:90" s="6" customFormat="1" ht="32.450000000000003" customHeight="1">
      <c r="B94" s="65"/>
      <c r="C94" s="66" t="s">
        <v>72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  <c r="U94" s="67"/>
      <c r="V94" s="6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207">
        <f>ROUND(AG95,2)</f>
        <v>0</v>
      </c>
      <c r="AH94" s="207"/>
      <c r="AI94" s="207"/>
      <c r="AJ94" s="207"/>
      <c r="AK94" s="207"/>
      <c r="AL94" s="207"/>
      <c r="AM94" s="207"/>
      <c r="AN94" s="208">
        <f>SUM(AG94,AT94)</f>
        <v>0</v>
      </c>
      <c r="AO94" s="208"/>
      <c r="AP94" s="208"/>
      <c r="AQ94" s="69" t="s">
        <v>1</v>
      </c>
      <c r="AR94" s="65"/>
      <c r="AS94" s="70">
        <f>ROUND(AS95,2)</f>
        <v>0</v>
      </c>
      <c r="AT94" s="71">
        <f>ROUND(SUM(AV94:AW94),2)</f>
        <v>0</v>
      </c>
      <c r="AU94" s="72">
        <f>ROUND(AU95,5)</f>
        <v>0</v>
      </c>
      <c r="AV94" s="71">
        <f>ROUND(AZ94*L29,2)</f>
        <v>0</v>
      </c>
      <c r="AW94" s="71">
        <f>ROUND(BA94*L30,2)</f>
        <v>0</v>
      </c>
      <c r="AX94" s="71">
        <f>ROUND(BB94*L29,2)</f>
        <v>0</v>
      </c>
      <c r="AY94" s="71">
        <f>ROUND(BC94*L30,2)</f>
        <v>0</v>
      </c>
      <c r="AZ94" s="71">
        <f>ROUND(AZ95,2)</f>
        <v>0</v>
      </c>
      <c r="BA94" s="71">
        <f>ROUND(BA95,2)</f>
        <v>0</v>
      </c>
      <c r="BB94" s="71">
        <f>ROUND(BB95,2)</f>
        <v>0</v>
      </c>
      <c r="BC94" s="71">
        <f>ROUND(BC95,2)</f>
        <v>0</v>
      </c>
      <c r="BD94" s="73">
        <f>ROUND(BD95,2)</f>
        <v>0</v>
      </c>
      <c r="BS94" s="74" t="s">
        <v>73</v>
      </c>
      <c r="BT94" s="74" t="s">
        <v>74</v>
      </c>
      <c r="BV94" s="74" t="s">
        <v>75</v>
      </c>
      <c r="BW94" s="74" t="s">
        <v>4</v>
      </c>
      <c r="BX94" s="74" t="s">
        <v>76</v>
      </c>
      <c r="CL94" s="74" t="s">
        <v>1</v>
      </c>
    </row>
    <row r="95" spans="1:90" s="7" customFormat="1" ht="24.75" customHeight="1">
      <c r="A95" s="75" t="s">
        <v>77</v>
      </c>
      <c r="B95" s="76"/>
      <c r="C95" s="77"/>
      <c r="D95" s="206" t="s">
        <v>13</v>
      </c>
      <c r="E95" s="206"/>
      <c r="F95" s="206"/>
      <c r="G95" s="206"/>
      <c r="H95" s="206"/>
      <c r="I95" s="78"/>
      <c r="J95" s="206" t="s">
        <v>16</v>
      </c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6"/>
      <c r="AG95" s="204">
        <f>'2021-20 - Oplotenie areál...'!J30</f>
        <v>0</v>
      </c>
      <c r="AH95" s="205"/>
      <c r="AI95" s="205"/>
      <c r="AJ95" s="205"/>
      <c r="AK95" s="205"/>
      <c r="AL95" s="205"/>
      <c r="AM95" s="205"/>
      <c r="AN95" s="204">
        <f>SUM(AG95,AT95)</f>
        <v>0</v>
      </c>
      <c r="AO95" s="205"/>
      <c r="AP95" s="205"/>
      <c r="AQ95" s="79" t="s">
        <v>78</v>
      </c>
      <c r="AR95" s="76"/>
      <c r="AS95" s="80">
        <v>0</v>
      </c>
      <c r="AT95" s="81">
        <f>ROUND(SUM(AV95:AW95),2)</f>
        <v>0</v>
      </c>
      <c r="AU95" s="82">
        <f>'2021-20 - Oplotenie areál...'!P129</f>
        <v>0</v>
      </c>
      <c r="AV95" s="81">
        <f>'2021-20 - Oplotenie areál...'!J33</f>
        <v>0</v>
      </c>
      <c r="AW95" s="81">
        <f>'2021-20 - Oplotenie areál...'!J34</f>
        <v>0</v>
      </c>
      <c r="AX95" s="81">
        <f>'2021-20 - Oplotenie areál...'!J35</f>
        <v>0</v>
      </c>
      <c r="AY95" s="81">
        <f>'2021-20 - Oplotenie areál...'!J36</f>
        <v>0</v>
      </c>
      <c r="AZ95" s="81">
        <f>'2021-20 - Oplotenie areál...'!F33</f>
        <v>0</v>
      </c>
      <c r="BA95" s="81">
        <f>'2021-20 - Oplotenie areál...'!F34</f>
        <v>0</v>
      </c>
      <c r="BB95" s="81">
        <f>'2021-20 - Oplotenie areál...'!F35</f>
        <v>0</v>
      </c>
      <c r="BC95" s="81">
        <f>'2021-20 - Oplotenie areál...'!F36</f>
        <v>0</v>
      </c>
      <c r="BD95" s="83">
        <f>'2021-20 - Oplotenie areál...'!F37</f>
        <v>0</v>
      </c>
      <c r="BT95" s="84" t="s">
        <v>79</v>
      </c>
      <c r="BU95" s="84" t="s">
        <v>80</v>
      </c>
      <c r="BV95" s="84" t="s">
        <v>75</v>
      </c>
      <c r="BW95" s="84" t="s">
        <v>4</v>
      </c>
      <c r="BX95" s="84" t="s">
        <v>76</v>
      </c>
      <c r="CL95" s="84" t="s">
        <v>1</v>
      </c>
    </row>
    <row r="96" spans="1:90" s="2" customFormat="1" ht="30" customHeight="1">
      <c r="A96" s="29"/>
      <c r="B96" s="30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30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</row>
    <row r="97" spans="1:57" s="2" customFormat="1" ht="6.95" customHeight="1">
      <c r="A97" s="29"/>
      <c r="B97" s="44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</sheetData>
  <mergeCells count="42">
    <mergeCell ref="AK30:AO30"/>
    <mergeCell ref="L30:P30"/>
    <mergeCell ref="W31:AE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N95:AP95"/>
    <mergeCell ref="AG95:AM95"/>
    <mergeCell ref="D95:H95"/>
    <mergeCell ref="J95:AF95"/>
    <mergeCell ref="AG94:AM94"/>
    <mergeCell ref="AN94:AP94"/>
    <mergeCell ref="AR2:BE2"/>
    <mergeCell ref="C92:G92"/>
    <mergeCell ref="I92:AF92"/>
    <mergeCell ref="AG92:AM92"/>
    <mergeCell ref="AN92:AP92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</mergeCells>
  <hyperlinks>
    <hyperlink ref="A95" location="'2021-20 - Oplotenie areál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58"/>
  <sheetViews>
    <sheetView showGridLines="0" topLeftCell="A122" workbookViewId="0">
      <selection activeCell="W16" sqref="W16"/>
    </sheetView>
  </sheetViews>
  <sheetFormatPr defaultRowHeight="11.2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181" t="s">
        <v>5</v>
      </c>
      <c r="M2" s="182"/>
      <c r="N2" s="182"/>
      <c r="O2" s="182"/>
      <c r="P2" s="182"/>
      <c r="Q2" s="182"/>
      <c r="R2" s="182"/>
      <c r="S2" s="182"/>
      <c r="T2" s="182"/>
      <c r="U2" s="182"/>
      <c r="V2" s="182"/>
      <c r="AT2" s="14" t="s">
        <v>4</v>
      </c>
    </row>
    <row r="3" spans="1:46" s="1" customFormat="1" ht="6.95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>
      <c r="B4" s="17"/>
      <c r="D4" s="18" t="s">
        <v>81</v>
      </c>
      <c r="L4" s="17"/>
      <c r="M4" s="85" t="s">
        <v>9</v>
      </c>
      <c r="AT4" s="14" t="s">
        <v>3</v>
      </c>
    </row>
    <row r="5" spans="1:46" s="1" customFormat="1" ht="6.95" customHeight="1">
      <c r="B5" s="17"/>
      <c r="L5" s="17"/>
    </row>
    <row r="6" spans="1:46" s="2" customFormat="1" ht="12" customHeight="1">
      <c r="A6" s="29"/>
      <c r="B6" s="30"/>
      <c r="C6" s="29"/>
      <c r="D6" s="24" t="s">
        <v>15</v>
      </c>
      <c r="E6" s="29"/>
      <c r="F6" s="29"/>
      <c r="G6" s="29"/>
      <c r="H6" s="29"/>
      <c r="I6" s="29"/>
      <c r="J6" s="29"/>
      <c r="K6" s="29"/>
      <c r="L6" s="3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</row>
    <row r="7" spans="1:46" s="2" customFormat="1" ht="30" customHeight="1">
      <c r="A7" s="29"/>
      <c r="B7" s="30"/>
      <c r="C7" s="29"/>
      <c r="D7" s="29"/>
      <c r="E7" s="188" t="s">
        <v>16</v>
      </c>
      <c r="F7" s="222"/>
      <c r="G7" s="222"/>
      <c r="H7" s="222"/>
      <c r="I7" s="29"/>
      <c r="J7" s="29"/>
      <c r="K7" s="29"/>
      <c r="L7" s="3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46" s="2" customFormat="1">
      <c r="A8" s="29"/>
      <c r="B8" s="30"/>
      <c r="C8" s="29"/>
      <c r="D8" s="29"/>
      <c r="E8" s="29"/>
      <c r="F8" s="29"/>
      <c r="G8" s="29"/>
      <c r="H8" s="29"/>
      <c r="I8" s="29"/>
      <c r="J8" s="29"/>
      <c r="K8" s="29"/>
      <c r="L8" s="3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2" customHeight="1">
      <c r="A9" s="29"/>
      <c r="B9" s="30"/>
      <c r="C9" s="29"/>
      <c r="D9" s="24" t="s">
        <v>17</v>
      </c>
      <c r="E9" s="29"/>
      <c r="F9" s="22" t="s">
        <v>1</v>
      </c>
      <c r="G9" s="29"/>
      <c r="H9" s="29"/>
      <c r="I9" s="24" t="s">
        <v>18</v>
      </c>
      <c r="J9" s="22" t="s">
        <v>1</v>
      </c>
      <c r="K9" s="29"/>
      <c r="L9" s="3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ht="12" customHeight="1">
      <c r="A10" s="29"/>
      <c r="B10" s="30"/>
      <c r="C10" s="29"/>
      <c r="D10" s="24" t="s">
        <v>19</v>
      </c>
      <c r="E10" s="29"/>
      <c r="F10" s="22" t="s">
        <v>20</v>
      </c>
      <c r="G10" s="29"/>
      <c r="H10" s="29"/>
      <c r="I10" s="24" t="s">
        <v>21</v>
      </c>
      <c r="J10" s="52" t="str">
        <f>'Rekapitulácia stavby'!AN8</f>
        <v>20. 9. 2021</v>
      </c>
      <c r="K10" s="29"/>
      <c r="L10" s="3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0.9" customHeight="1">
      <c r="A11" s="29"/>
      <c r="B11" s="30"/>
      <c r="C11" s="29"/>
      <c r="D11" s="29"/>
      <c r="E11" s="29"/>
      <c r="F11" s="29"/>
      <c r="G11" s="29"/>
      <c r="H11" s="29"/>
      <c r="I11" s="29"/>
      <c r="J11" s="29"/>
      <c r="K11" s="29"/>
      <c r="L11" s="3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>
      <c r="A12" s="29"/>
      <c r="B12" s="30"/>
      <c r="C12" s="29"/>
      <c r="D12" s="24" t="s">
        <v>23</v>
      </c>
      <c r="E12" s="29"/>
      <c r="F12" s="29"/>
      <c r="G12" s="29"/>
      <c r="H12" s="29"/>
      <c r="I12" s="24" t="s">
        <v>24</v>
      </c>
      <c r="J12" s="22" t="s">
        <v>1</v>
      </c>
      <c r="K12" s="29"/>
      <c r="L12" s="3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8" customHeight="1">
      <c r="A13" s="29"/>
      <c r="B13" s="30"/>
      <c r="C13" s="29"/>
      <c r="D13" s="29"/>
      <c r="E13" s="22" t="s">
        <v>25</v>
      </c>
      <c r="F13" s="29"/>
      <c r="G13" s="29"/>
      <c r="H13" s="29"/>
      <c r="I13" s="24" t="s">
        <v>26</v>
      </c>
      <c r="J13" s="22" t="s">
        <v>1</v>
      </c>
      <c r="K13" s="29"/>
      <c r="L13" s="3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6.95" customHeight="1">
      <c r="A14" s="29"/>
      <c r="B14" s="30"/>
      <c r="C14" s="29"/>
      <c r="D14" s="29"/>
      <c r="E14" s="29"/>
      <c r="F14" s="29"/>
      <c r="G14" s="29"/>
      <c r="H14" s="29"/>
      <c r="I14" s="29"/>
      <c r="J14" s="29"/>
      <c r="K14" s="29"/>
      <c r="L14" s="3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2" customHeight="1">
      <c r="A15" s="29"/>
      <c r="B15" s="30"/>
      <c r="C15" s="29"/>
      <c r="D15" s="24" t="s">
        <v>27</v>
      </c>
      <c r="E15" s="29"/>
      <c r="F15" s="29"/>
      <c r="G15" s="29"/>
      <c r="H15" s="29"/>
      <c r="I15" s="24" t="s">
        <v>24</v>
      </c>
      <c r="J15" s="25" t="str">
        <f>'Rekapitulácia stavby'!AN13</f>
        <v>Vyplň údaj</v>
      </c>
      <c r="K15" s="29"/>
      <c r="L15" s="3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18" customHeight="1">
      <c r="A16" s="29"/>
      <c r="B16" s="30"/>
      <c r="C16" s="29"/>
      <c r="D16" s="29"/>
      <c r="E16" s="223" t="str">
        <f>'Rekapitulácia stavby'!E14</f>
        <v>Vyplň údaj</v>
      </c>
      <c r="F16" s="212"/>
      <c r="G16" s="212"/>
      <c r="H16" s="212"/>
      <c r="I16" s="24" t="s">
        <v>26</v>
      </c>
      <c r="J16" s="25" t="str">
        <f>'Rekapitulácia stavby'!AN14</f>
        <v>Vyplň údaj</v>
      </c>
      <c r="K16" s="29"/>
      <c r="L16" s="3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6.95" customHeight="1">
      <c r="A17" s="29"/>
      <c r="B17" s="30"/>
      <c r="C17" s="29"/>
      <c r="D17" s="29"/>
      <c r="E17" s="29"/>
      <c r="F17" s="29"/>
      <c r="G17" s="29"/>
      <c r="H17" s="29"/>
      <c r="I17" s="29"/>
      <c r="J17" s="29"/>
      <c r="K17" s="29"/>
      <c r="L17" s="3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2" customHeight="1">
      <c r="A18" s="29"/>
      <c r="B18" s="30"/>
      <c r="C18" s="29"/>
      <c r="D18" s="24" t="s">
        <v>29</v>
      </c>
      <c r="E18" s="29"/>
      <c r="F18" s="29"/>
      <c r="G18" s="29"/>
      <c r="H18" s="29"/>
      <c r="I18" s="24" t="s">
        <v>24</v>
      </c>
      <c r="J18" s="22" t="s">
        <v>1</v>
      </c>
      <c r="K18" s="29"/>
      <c r="L18" s="3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18" customHeight="1">
      <c r="A19" s="29"/>
      <c r="B19" s="30"/>
      <c r="C19" s="29"/>
      <c r="D19" s="29"/>
      <c r="E19" s="22" t="s">
        <v>30</v>
      </c>
      <c r="F19" s="29"/>
      <c r="G19" s="29"/>
      <c r="H19" s="29"/>
      <c r="I19" s="24" t="s">
        <v>26</v>
      </c>
      <c r="J19" s="22" t="s">
        <v>1</v>
      </c>
      <c r="K19" s="29"/>
      <c r="L19" s="3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6.95" customHeight="1">
      <c r="A20" s="29"/>
      <c r="B20" s="30"/>
      <c r="C20" s="29"/>
      <c r="D20" s="29"/>
      <c r="E20" s="29"/>
      <c r="F20" s="29"/>
      <c r="G20" s="29"/>
      <c r="H20" s="29"/>
      <c r="I20" s="29"/>
      <c r="J20" s="29"/>
      <c r="K20" s="29"/>
      <c r="L20" s="3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2" customHeight="1">
      <c r="A21" s="29"/>
      <c r="B21" s="30"/>
      <c r="C21" s="29"/>
      <c r="D21" s="24" t="s">
        <v>32</v>
      </c>
      <c r="E21" s="29"/>
      <c r="F21" s="29"/>
      <c r="G21" s="29"/>
      <c r="H21" s="29"/>
      <c r="I21" s="24" t="s">
        <v>24</v>
      </c>
      <c r="J21" s="22" t="s">
        <v>1</v>
      </c>
      <c r="K21" s="29"/>
      <c r="L21" s="3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18" customHeight="1">
      <c r="A22" s="29"/>
      <c r="B22" s="30"/>
      <c r="C22" s="29"/>
      <c r="D22" s="29"/>
      <c r="E22" s="22" t="s">
        <v>30</v>
      </c>
      <c r="F22" s="29"/>
      <c r="G22" s="29"/>
      <c r="H22" s="29"/>
      <c r="I22" s="24" t="s">
        <v>26</v>
      </c>
      <c r="J22" s="22" t="s">
        <v>1</v>
      </c>
      <c r="K22" s="29"/>
      <c r="L22" s="3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6.95" customHeight="1">
      <c r="A23" s="29"/>
      <c r="B23" s="30"/>
      <c r="C23" s="29"/>
      <c r="D23" s="29"/>
      <c r="E23" s="29"/>
      <c r="F23" s="29"/>
      <c r="G23" s="29"/>
      <c r="H23" s="29"/>
      <c r="I23" s="29"/>
      <c r="J23" s="29"/>
      <c r="K23" s="29"/>
      <c r="L23" s="3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2" customHeight="1">
      <c r="A24" s="29"/>
      <c r="B24" s="30"/>
      <c r="C24" s="29"/>
      <c r="D24" s="24" t="s">
        <v>33</v>
      </c>
      <c r="E24" s="29"/>
      <c r="F24" s="29"/>
      <c r="G24" s="29"/>
      <c r="H24" s="29"/>
      <c r="I24" s="29"/>
      <c r="J24" s="29"/>
      <c r="K24" s="29"/>
      <c r="L24" s="3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8" customFormat="1" ht="16.5" customHeight="1">
      <c r="A25" s="86"/>
      <c r="B25" s="87"/>
      <c r="C25" s="86"/>
      <c r="D25" s="86"/>
      <c r="E25" s="216" t="s">
        <v>1</v>
      </c>
      <c r="F25" s="216"/>
      <c r="G25" s="216"/>
      <c r="H25" s="216"/>
      <c r="I25" s="86"/>
      <c r="J25" s="86"/>
      <c r="K25" s="86"/>
      <c r="L25" s="88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</row>
    <row r="26" spans="1:31" s="2" customFormat="1" ht="6.95" customHeight="1">
      <c r="A26" s="29"/>
      <c r="B26" s="30"/>
      <c r="C26" s="29"/>
      <c r="D26" s="29"/>
      <c r="E26" s="29"/>
      <c r="F26" s="29"/>
      <c r="G26" s="29"/>
      <c r="H26" s="29"/>
      <c r="I26" s="29"/>
      <c r="J26" s="29"/>
      <c r="K26" s="29"/>
      <c r="L26" s="3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2" customFormat="1" ht="6.95" customHeight="1">
      <c r="A27" s="29"/>
      <c r="B27" s="30"/>
      <c r="C27" s="29"/>
      <c r="D27" s="63"/>
      <c r="E27" s="63"/>
      <c r="F27" s="63"/>
      <c r="G27" s="63"/>
      <c r="H27" s="63"/>
      <c r="I27" s="63"/>
      <c r="J27" s="63"/>
      <c r="K27" s="63"/>
      <c r="L27" s="3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31" s="2" customFormat="1" ht="14.45" customHeight="1">
      <c r="A28" s="29"/>
      <c r="B28" s="30"/>
      <c r="C28" s="29"/>
      <c r="D28" s="22" t="s">
        <v>82</v>
      </c>
      <c r="E28" s="29"/>
      <c r="F28" s="29"/>
      <c r="G28" s="29"/>
      <c r="H28" s="29"/>
      <c r="I28" s="29"/>
      <c r="J28" s="89">
        <f>J94</f>
        <v>0</v>
      </c>
      <c r="K28" s="29"/>
      <c r="L28" s="3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14.45" customHeight="1">
      <c r="A29" s="29"/>
      <c r="B29" s="30"/>
      <c r="C29" s="29"/>
      <c r="D29" s="90" t="s">
        <v>83</v>
      </c>
      <c r="E29" s="29"/>
      <c r="F29" s="29"/>
      <c r="G29" s="29"/>
      <c r="H29" s="29"/>
      <c r="I29" s="29"/>
      <c r="J29" s="89">
        <f>J104</f>
        <v>0</v>
      </c>
      <c r="K29" s="29"/>
      <c r="L29" s="3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>
      <c r="A30" s="29"/>
      <c r="B30" s="30"/>
      <c r="C30" s="29"/>
      <c r="D30" s="91" t="s">
        <v>34</v>
      </c>
      <c r="E30" s="29"/>
      <c r="F30" s="29"/>
      <c r="G30" s="29"/>
      <c r="H30" s="29"/>
      <c r="I30" s="29"/>
      <c r="J30" s="68">
        <f>ROUND(J28 + J29, 2)</f>
        <v>0</v>
      </c>
      <c r="K30" s="29"/>
      <c r="L30" s="3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>
      <c r="A31" s="29"/>
      <c r="B31" s="30"/>
      <c r="C31" s="29"/>
      <c r="D31" s="63"/>
      <c r="E31" s="63"/>
      <c r="F31" s="63"/>
      <c r="G31" s="63"/>
      <c r="H31" s="63"/>
      <c r="I31" s="63"/>
      <c r="J31" s="63"/>
      <c r="K31" s="63"/>
      <c r="L31" s="3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>
      <c r="A32" s="29"/>
      <c r="B32" s="30"/>
      <c r="C32" s="29"/>
      <c r="D32" s="29"/>
      <c r="E32" s="29"/>
      <c r="F32" s="33" t="s">
        <v>36</v>
      </c>
      <c r="G32" s="29"/>
      <c r="H32" s="29"/>
      <c r="I32" s="33" t="s">
        <v>35</v>
      </c>
      <c r="J32" s="33" t="s">
        <v>37</v>
      </c>
      <c r="K32" s="29"/>
      <c r="L32" s="3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>
      <c r="A33" s="29"/>
      <c r="B33" s="30"/>
      <c r="C33" s="29"/>
      <c r="D33" s="92" t="s">
        <v>38</v>
      </c>
      <c r="E33" s="24" t="s">
        <v>39</v>
      </c>
      <c r="F33" s="93">
        <f>ROUND((SUM(BE104:BE111) + SUM(BE129:BE157)),  2)</f>
        <v>0</v>
      </c>
      <c r="G33" s="29"/>
      <c r="H33" s="29"/>
      <c r="I33" s="94">
        <v>0.2</v>
      </c>
      <c r="J33" s="93">
        <f>ROUND(((SUM(BE104:BE111) + SUM(BE129:BE157))*I33),  2)</f>
        <v>0</v>
      </c>
      <c r="K33" s="29"/>
      <c r="L33" s="3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>
      <c r="A34" s="29"/>
      <c r="B34" s="30"/>
      <c r="C34" s="29"/>
      <c r="D34" s="29"/>
      <c r="E34" s="24" t="s">
        <v>40</v>
      </c>
      <c r="F34" s="93">
        <f>ROUND((SUM(BF104:BF111) + SUM(BF129:BF157)),  2)</f>
        <v>0</v>
      </c>
      <c r="G34" s="29"/>
      <c r="H34" s="29"/>
      <c r="I34" s="94">
        <v>0.2</v>
      </c>
      <c r="J34" s="93">
        <f>ROUND(((SUM(BF104:BF111) + SUM(BF129:BF157))*I34),  2)</f>
        <v>0</v>
      </c>
      <c r="K34" s="29"/>
      <c r="L34" s="3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>
      <c r="A35" s="29"/>
      <c r="B35" s="30"/>
      <c r="C35" s="29"/>
      <c r="D35" s="29"/>
      <c r="E35" s="24" t="s">
        <v>41</v>
      </c>
      <c r="F35" s="93">
        <f>ROUND((SUM(BG104:BG111) + SUM(BG129:BG157)),  2)</f>
        <v>0</v>
      </c>
      <c r="G35" s="29"/>
      <c r="H35" s="29"/>
      <c r="I35" s="94">
        <v>0.2</v>
      </c>
      <c r="J35" s="93">
        <f>0</f>
        <v>0</v>
      </c>
      <c r="K35" s="29"/>
      <c r="L35" s="3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>
      <c r="A36" s="29"/>
      <c r="B36" s="30"/>
      <c r="C36" s="29"/>
      <c r="D36" s="29"/>
      <c r="E36" s="24" t="s">
        <v>42</v>
      </c>
      <c r="F36" s="93">
        <f>ROUND((SUM(BH104:BH111) + SUM(BH129:BH157)),  2)</f>
        <v>0</v>
      </c>
      <c r="G36" s="29"/>
      <c r="H36" s="29"/>
      <c r="I36" s="94">
        <v>0.2</v>
      </c>
      <c r="J36" s="93">
        <f>0</f>
        <v>0</v>
      </c>
      <c r="K36" s="29"/>
      <c r="L36" s="3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>
      <c r="A37" s="29"/>
      <c r="B37" s="30"/>
      <c r="C37" s="29"/>
      <c r="D37" s="29"/>
      <c r="E37" s="24" t="s">
        <v>43</v>
      </c>
      <c r="F37" s="93">
        <f>ROUND((SUM(BI104:BI111) + SUM(BI129:BI157)),  2)</f>
        <v>0</v>
      </c>
      <c r="G37" s="29"/>
      <c r="H37" s="29"/>
      <c r="I37" s="94">
        <v>0</v>
      </c>
      <c r="J37" s="93">
        <f>0</f>
        <v>0</v>
      </c>
      <c r="K37" s="29"/>
      <c r="L37" s="3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3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>
      <c r="A39" s="29"/>
      <c r="B39" s="30"/>
      <c r="C39" s="95"/>
      <c r="D39" s="96" t="s">
        <v>44</v>
      </c>
      <c r="E39" s="57"/>
      <c r="F39" s="57"/>
      <c r="G39" s="97" t="s">
        <v>45</v>
      </c>
      <c r="H39" s="98" t="s">
        <v>46</v>
      </c>
      <c r="I39" s="57"/>
      <c r="J39" s="99">
        <f>SUM(J30:J37)</f>
        <v>0</v>
      </c>
      <c r="K39" s="100"/>
      <c r="L39" s="3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3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>
      <c r="B41" s="17"/>
      <c r="L41" s="17"/>
    </row>
    <row r="42" spans="1:31" s="1" customFormat="1" ht="14.45" customHeight="1">
      <c r="B42" s="17"/>
      <c r="L42" s="17"/>
    </row>
    <row r="43" spans="1:31" s="1" customFormat="1" ht="14.45" customHeight="1">
      <c r="B43" s="17"/>
      <c r="L43" s="17"/>
    </row>
    <row r="44" spans="1:31" s="1" customFormat="1" ht="14.45" customHeight="1">
      <c r="B44" s="17"/>
      <c r="L44" s="17"/>
    </row>
    <row r="45" spans="1:31" s="1" customFormat="1" ht="14.45" customHeight="1">
      <c r="B45" s="17"/>
      <c r="L45" s="17"/>
    </row>
    <row r="46" spans="1:31" s="1" customFormat="1" ht="14.45" customHeight="1">
      <c r="B46" s="17"/>
      <c r="L46" s="17"/>
    </row>
    <row r="47" spans="1:31" s="1" customFormat="1" ht="14.45" customHeight="1">
      <c r="B47" s="17"/>
      <c r="L47" s="17"/>
    </row>
    <row r="48" spans="1:31" s="1" customFormat="1" ht="14.45" customHeight="1">
      <c r="B48" s="17"/>
      <c r="L48" s="17"/>
    </row>
    <row r="49" spans="1:31" s="1" customFormat="1" ht="14.45" customHeight="1">
      <c r="B49" s="17"/>
      <c r="L49" s="17"/>
    </row>
    <row r="50" spans="1:31" s="2" customFormat="1" ht="14.45" customHeight="1">
      <c r="B50" s="39"/>
      <c r="D50" s="40" t="s">
        <v>47</v>
      </c>
      <c r="E50" s="41"/>
      <c r="F50" s="41"/>
      <c r="G50" s="40" t="s">
        <v>48</v>
      </c>
      <c r="H50" s="41"/>
      <c r="I50" s="41"/>
      <c r="J50" s="41"/>
      <c r="K50" s="41"/>
      <c r="L50" s="39"/>
    </row>
    <row r="51" spans="1:31">
      <c r="B51" s="17"/>
      <c r="L51" s="17"/>
    </row>
    <row r="52" spans="1:31">
      <c r="B52" s="17"/>
      <c r="L52" s="17"/>
    </row>
    <row r="53" spans="1:31">
      <c r="B53" s="17"/>
      <c r="L53" s="17"/>
    </row>
    <row r="54" spans="1:31">
      <c r="B54" s="17"/>
      <c r="L54" s="17"/>
    </row>
    <row r="55" spans="1:31">
      <c r="B55" s="17"/>
      <c r="L55" s="17"/>
    </row>
    <row r="56" spans="1:31">
      <c r="B56" s="17"/>
      <c r="L56" s="17"/>
    </row>
    <row r="57" spans="1:31">
      <c r="B57" s="17"/>
      <c r="L57" s="17"/>
    </row>
    <row r="58" spans="1:31">
      <c r="B58" s="17"/>
      <c r="L58" s="17"/>
    </row>
    <row r="59" spans="1:31">
      <c r="B59" s="17"/>
      <c r="L59" s="17"/>
    </row>
    <row r="60" spans="1:31">
      <c r="B60" s="17"/>
      <c r="L60" s="17"/>
    </row>
    <row r="61" spans="1:31" s="2" customFormat="1" ht="12.75">
      <c r="A61" s="29"/>
      <c r="B61" s="30"/>
      <c r="C61" s="29"/>
      <c r="D61" s="42" t="s">
        <v>49</v>
      </c>
      <c r="E61" s="32"/>
      <c r="F61" s="101" t="s">
        <v>50</v>
      </c>
      <c r="G61" s="42" t="s">
        <v>49</v>
      </c>
      <c r="H61" s="32"/>
      <c r="I61" s="32"/>
      <c r="J61" s="102" t="s">
        <v>50</v>
      </c>
      <c r="K61" s="32"/>
      <c r="L61" s="3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>
      <c r="B62" s="17"/>
      <c r="L62" s="17"/>
    </row>
    <row r="63" spans="1:31">
      <c r="B63" s="17"/>
      <c r="L63" s="17"/>
    </row>
    <row r="64" spans="1:31">
      <c r="B64" s="17"/>
      <c r="L64" s="17"/>
    </row>
    <row r="65" spans="1:31" s="2" customFormat="1" ht="12.75">
      <c r="A65" s="29"/>
      <c r="B65" s="30"/>
      <c r="C65" s="29"/>
      <c r="D65" s="40" t="s">
        <v>51</v>
      </c>
      <c r="E65" s="43"/>
      <c r="F65" s="43"/>
      <c r="G65" s="40" t="s">
        <v>52</v>
      </c>
      <c r="H65" s="43"/>
      <c r="I65" s="43"/>
      <c r="J65" s="43"/>
      <c r="K65" s="43"/>
      <c r="L65" s="3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>
      <c r="B66" s="17"/>
      <c r="L66" s="17"/>
    </row>
    <row r="67" spans="1:31">
      <c r="B67" s="17"/>
      <c r="L67" s="17"/>
    </row>
    <row r="68" spans="1:31">
      <c r="B68" s="17"/>
      <c r="L68" s="17"/>
    </row>
    <row r="69" spans="1:31">
      <c r="B69" s="17"/>
      <c r="L69" s="17"/>
    </row>
    <row r="70" spans="1:31">
      <c r="B70" s="17"/>
      <c r="L70" s="17"/>
    </row>
    <row r="71" spans="1:31">
      <c r="B71" s="17"/>
      <c r="L71" s="17"/>
    </row>
    <row r="72" spans="1:31">
      <c r="B72" s="17"/>
      <c r="L72" s="17"/>
    </row>
    <row r="73" spans="1:31">
      <c r="B73" s="17"/>
      <c r="L73" s="17"/>
    </row>
    <row r="74" spans="1:31">
      <c r="B74" s="17"/>
      <c r="L74" s="17"/>
    </row>
    <row r="75" spans="1:31">
      <c r="B75" s="17"/>
      <c r="L75" s="17"/>
    </row>
    <row r="76" spans="1:31" s="2" customFormat="1" ht="12.75">
      <c r="A76" s="29"/>
      <c r="B76" s="30"/>
      <c r="C76" s="29"/>
      <c r="D76" s="42" t="s">
        <v>49</v>
      </c>
      <c r="E76" s="32"/>
      <c r="F76" s="101" t="s">
        <v>50</v>
      </c>
      <c r="G76" s="42" t="s">
        <v>49</v>
      </c>
      <c r="H76" s="32"/>
      <c r="I76" s="32"/>
      <c r="J76" s="102" t="s">
        <v>50</v>
      </c>
      <c r="K76" s="32"/>
      <c r="L76" s="3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>
      <c r="A77" s="29"/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3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>
      <c r="A81" s="29"/>
      <c r="B81" s="46"/>
      <c r="C81" s="47"/>
      <c r="D81" s="47"/>
      <c r="E81" s="47"/>
      <c r="F81" s="47"/>
      <c r="G81" s="47"/>
      <c r="H81" s="47"/>
      <c r="I81" s="47"/>
      <c r="J81" s="47"/>
      <c r="K81" s="47"/>
      <c r="L81" s="3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>
      <c r="A82" s="29"/>
      <c r="B82" s="30"/>
      <c r="C82" s="18" t="s">
        <v>84</v>
      </c>
      <c r="D82" s="29"/>
      <c r="E82" s="29"/>
      <c r="F82" s="29"/>
      <c r="G82" s="29"/>
      <c r="H82" s="29"/>
      <c r="I82" s="29"/>
      <c r="J82" s="29"/>
      <c r="K82" s="29"/>
      <c r="L82" s="3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3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>
      <c r="A84" s="29"/>
      <c r="B84" s="30"/>
      <c r="C84" s="24" t="s">
        <v>15</v>
      </c>
      <c r="D84" s="29"/>
      <c r="E84" s="29"/>
      <c r="F84" s="29"/>
      <c r="G84" s="29"/>
      <c r="H84" s="29"/>
      <c r="I84" s="29"/>
      <c r="J84" s="29"/>
      <c r="K84" s="29"/>
      <c r="L84" s="3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30" customHeight="1">
      <c r="A85" s="29"/>
      <c r="B85" s="30"/>
      <c r="C85" s="29"/>
      <c r="D85" s="29"/>
      <c r="E85" s="188" t="str">
        <f>E7</f>
        <v>Oplotenie areálu zariadenia pre seniorov, Starínska 2271/147 v Humennom</v>
      </c>
      <c r="F85" s="222"/>
      <c r="G85" s="222"/>
      <c r="H85" s="222"/>
      <c r="I85" s="29"/>
      <c r="J85" s="29"/>
      <c r="K85" s="29"/>
      <c r="L85" s="3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6.95" customHeight="1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3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2" customHeight="1">
      <c r="A87" s="29"/>
      <c r="B87" s="30"/>
      <c r="C87" s="24" t="s">
        <v>19</v>
      </c>
      <c r="D87" s="29"/>
      <c r="E87" s="29"/>
      <c r="F87" s="22" t="str">
        <f>F10</f>
        <v>Starínska 2271/147, 066 01 Humenné</v>
      </c>
      <c r="G87" s="29"/>
      <c r="H87" s="29"/>
      <c r="I87" s="24" t="s">
        <v>21</v>
      </c>
      <c r="J87" s="52" t="str">
        <f>IF(J10="","",J10)</f>
        <v>20. 9. 2021</v>
      </c>
      <c r="K87" s="29"/>
      <c r="L87" s="3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3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5.2" customHeight="1">
      <c r="A89" s="29"/>
      <c r="B89" s="30"/>
      <c r="C89" s="24" t="s">
        <v>23</v>
      </c>
      <c r="D89" s="29"/>
      <c r="E89" s="29"/>
      <c r="F89" s="22" t="str">
        <f>E13</f>
        <v>Mesto Humenné, Kukorelliho 1501/34, 066 01 Humenné</v>
      </c>
      <c r="G89" s="29"/>
      <c r="H89" s="29"/>
      <c r="I89" s="24" t="s">
        <v>29</v>
      </c>
      <c r="J89" s="27" t="str">
        <f>E19</f>
        <v>Ing. Lukáš Jenčo</v>
      </c>
      <c r="K89" s="29"/>
      <c r="L89" s="3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15.2" customHeight="1">
      <c r="A90" s="29"/>
      <c r="B90" s="30"/>
      <c r="C90" s="24" t="s">
        <v>27</v>
      </c>
      <c r="D90" s="29"/>
      <c r="E90" s="29"/>
      <c r="F90" s="22" t="str">
        <f>IF(E16="","",E16)</f>
        <v>Vyplň údaj</v>
      </c>
      <c r="G90" s="29"/>
      <c r="H90" s="29"/>
      <c r="I90" s="24" t="s">
        <v>32</v>
      </c>
      <c r="J90" s="27" t="str">
        <f>E22</f>
        <v>Ing. Lukáš Jenčo</v>
      </c>
      <c r="K90" s="29"/>
      <c r="L90" s="3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0.35" customHeight="1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3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29.25" customHeight="1">
      <c r="A92" s="29"/>
      <c r="B92" s="30"/>
      <c r="C92" s="103" t="s">
        <v>85</v>
      </c>
      <c r="D92" s="95"/>
      <c r="E92" s="95"/>
      <c r="F92" s="95"/>
      <c r="G92" s="95"/>
      <c r="H92" s="95"/>
      <c r="I92" s="95"/>
      <c r="J92" s="104" t="s">
        <v>86</v>
      </c>
      <c r="K92" s="95"/>
      <c r="L92" s="3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3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2.9" customHeight="1">
      <c r="A94" s="29"/>
      <c r="B94" s="30"/>
      <c r="C94" s="105" t="s">
        <v>87</v>
      </c>
      <c r="D94" s="29"/>
      <c r="E94" s="29"/>
      <c r="F94" s="29"/>
      <c r="G94" s="29"/>
      <c r="H94" s="29"/>
      <c r="I94" s="29"/>
      <c r="J94" s="68">
        <f>J129</f>
        <v>0</v>
      </c>
      <c r="K94" s="29"/>
      <c r="L94" s="3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U94" s="14" t="s">
        <v>88</v>
      </c>
    </row>
    <row r="95" spans="1:47" s="9" customFormat="1" ht="24.95" customHeight="1">
      <c r="B95" s="106"/>
      <c r="D95" s="107" t="s">
        <v>89</v>
      </c>
      <c r="E95" s="108"/>
      <c r="F95" s="108"/>
      <c r="G95" s="108"/>
      <c r="H95" s="108"/>
      <c r="I95" s="108"/>
      <c r="J95" s="109">
        <f>J130</f>
        <v>0</v>
      </c>
      <c r="L95" s="106"/>
    </row>
    <row r="96" spans="1:47" s="10" customFormat="1" ht="19.899999999999999" customHeight="1">
      <c r="B96" s="110"/>
      <c r="D96" s="111" t="s">
        <v>90</v>
      </c>
      <c r="E96" s="112"/>
      <c r="F96" s="112"/>
      <c r="G96" s="112"/>
      <c r="H96" s="112"/>
      <c r="I96" s="112"/>
      <c r="J96" s="113">
        <f>J131</f>
        <v>0</v>
      </c>
      <c r="L96" s="110"/>
    </row>
    <row r="97" spans="1:65" s="10" customFormat="1" ht="19.899999999999999" customHeight="1">
      <c r="B97" s="110"/>
      <c r="D97" s="111" t="s">
        <v>91</v>
      </c>
      <c r="E97" s="112"/>
      <c r="F97" s="112"/>
      <c r="G97" s="112"/>
      <c r="H97" s="112"/>
      <c r="I97" s="112"/>
      <c r="J97" s="113">
        <f>J136</f>
        <v>0</v>
      </c>
      <c r="L97" s="110"/>
    </row>
    <row r="98" spans="1:65" s="10" customFormat="1" ht="19.899999999999999" customHeight="1">
      <c r="B98" s="110"/>
      <c r="D98" s="111" t="s">
        <v>92</v>
      </c>
      <c r="E98" s="112"/>
      <c r="F98" s="112"/>
      <c r="G98" s="112"/>
      <c r="H98" s="112"/>
      <c r="I98" s="112"/>
      <c r="J98" s="113">
        <f>J138</f>
        <v>0</v>
      </c>
      <c r="L98" s="110"/>
    </row>
    <row r="99" spans="1:65" s="10" customFormat="1" ht="19.899999999999999" customHeight="1">
      <c r="B99" s="110"/>
      <c r="D99" s="111" t="s">
        <v>93</v>
      </c>
      <c r="E99" s="112"/>
      <c r="F99" s="112"/>
      <c r="G99" s="112"/>
      <c r="H99" s="112"/>
      <c r="I99" s="112"/>
      <c r="J99" s="113">
        <f>J142</f>
        <v>0</v>
      </c>
      <c r="L99" s="110"/>
    </row>
    <row r="100" spans="1:65" s="9" customFormat="1" ht="24.95" customHeight="1">
      <c r="B100" s="106"/>
      <c r="D100" s="107" t="s">
        <v>94</v>
      </c>
      <c r="E100" s="108"/>
      <c r="F100" s="108"/>
      <c r="G100" s="108"/>
      <c r="H100" s="108"/>
      <c r="I100" s="108"/>
      <c r="J100" s="109">
        <f>J148</f>
        <v>0</v>
      </c>
      <c r="L100" s="106"/>
    </row>
    <row r="101" spans="1:65" s="10" customFormat="1" ht="19.899999999999999" customHeight="1">
      <c r="B101" s="110"/>
      <c r="D101" s="111" t="s">
        <v>95</v>
      </c>
      <c r="E101" s="112"/>
      <c r="F101" s="112"/>
      <c r="G101" s="112"/>
      <c r="H101" s="112"/>
      <c r="I101" s="112"/>
      <c r="J101" s="113">
        <f>J149</f>
        <v>0</v>
      </c>
      <c r="L101" s="110"/>
    </row>
    <row r="102" spans="1:65" s="2" customFormat="1" ht="21.75" customHeight="1">
      <c r="A102" s="29"/>
      <c r="B102" s="30"/>
      <c r="C102" s="29"/>
      <c r="D102" s="29"/>
      <c r="E102" s="29"/>
      <c r="F102" s="29"/>
      <c r="G102" s="29"/>
      <c r="H102" s="29"/>
      <c r="I102" s="29"/>
      <c r="J102" s="29"/>
      <c r="K102" s="29"/>
      <c r="L102" s="3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</row>
    <row r="103" spans="1:65" s="2" customFormat="1" ht="6.95" customHeight="1">
      <c r="A103" s="29"/>
      <c r="B103" s="30"/>
      <c r="C103" s="29"/>
      <c r="D103" s="29"/>
      <c r="E103" s="29"/>
      <c r="F103" s="29"/>
      <c r="G103" s="29"/>
      <c r="H103" s="29"/>
      <c r="I103" s="29"/>
      <c r="J103" s="29"/>
      <c r="K103" s="29"/>
      <c r="L103" s="3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</row>
    <row r="104" spans="1:65" s="2" customFormat="1" ht="29.25" customHeight="1">
      <c r="A104" s="29"/>
      <c r="B104" s="30"/>
      <c r="C104" s="105" t="s">
        <v>96</v>
      </c>
      <c r="D104" s="29"/>
      <c r="E104" s="29"/>
      <c r="F104" s="29"/>
      <c r="G104" s="29"/>
      <c r="H104" s="29"/>
      <c r="I104" s="29"/>
      <c r="J104" s="114">
        <f>ROUND(J105 + J106 + J107 + J108 + J109 + J110,2)</f>
        <v>0</v>
      </c>
      <c r="K104" s="29"/>
      <c r="L104" s="39"/>
      <c r="N104" s="115" t="s">
        <v>38</v>
      </c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65" s="2" customFormat="1" ht="18" customHeight="1">
      <c r="A105" s="29"/>
      <c r="B105" s="116"/>
      <c r="C105" s="117"/>
      <c r="D105" s="220" t="s">
        <v>97</v>
      </c>
      <c r="E105" s="221"/>
      <c r="F105" s="221"/>
      <c r="G105" s="117"/>
      <c r="H105" s="117"/>
      <c r="I105" s="117"/>
      <c r="J105" s="119">
        <v>0</v>
      </c>
      <c r="K105" s="117"/>
      <c r="L105" s="120"/>
      <c r="M105" s="121"/>
      <c r="N105" s="122" t="s">
        <v>40</v>
      </c>
      <c r="O105" s="121"/>
      <c r="P105" s="121"/>
      <c r="Q105" s="121"/>
      <c r="R105" s="121"/>
      <c r="S105" s="117"/>
      <c r="T105" s="117"/>
      <c r="U105" s="117"/>
      <c r="V105" s="117"/>
      <c r="W105" s="117"/>
      <c r="X105" s="117"/>
      <c r="Y105" s="117"/>
      <c r="Z105" s="117"/>
      <c r="AA105" s="117"/>
      <c r="AB105" s="117"/>
      <c r="AC105" s="117"/>
      <c r="AD105" s="117"/>
      <c r="AE105" s="117"/>
      <c r="AF105" s="121"/>
      <c r="AG105" s="121"/>
      <c r="AH105" s="121"/>
      <c r="AI105" s="121"/>
      <c r="AJ105" s="121"/>
      <c r="AK105" s="121"/>
      <c r="AL105" s="121"/>
      <c r="AM105" s="121"/>
      <c r="AN105" s="121"/>
      <c r="AO105" s="121"/>
      <c r="AP105" s="121"/>
      <c r="AQ105" s="121"/>
      <c r="AR105" s="121"/>
      <c r="AS105" s="121"/>
      <c r="AT105" s="121"/>
      <c r="AU105" s="121"/>
      <c r="AV105" s="121"/>
      <c r="AW105" s="121"/>
      <c r="AX105" s="121"/>
      <c r="AY105" s="123" t="s">
        <v>98</v>
      </c>
      <c r="AZ105" s="121"/>
      <c r="BA105" s="121"/>
      <c r="BB105" s="121"/>
      <c r="BC105" s="121"/>
      <c r="BD105" s="121"/>
      <c r="BE105" s="124">
        <f t="shared" ref="BE105:BE110" si="0">IF(N105="základná",J105,0)</f>
        <v>0</v>
      </c>
      <c r="BF105" s="124">
        <f t="shared" ref="BF105:BF110" si="1">IF(N105="znížená",J105,0)</f>
        <v>0</v>
      </c>
      <c r="BG105" s="124">
        <f t="shared" ref="BG105:BG110" si="2">IF(N105="zákl. prenesená",J105,0)</f>
        <v>0</v>
      </c>
      <c r="BH105" s="124">
        <f t="shared" ref="BH105:BH110" si="3">IF(N105="zníž. prenesená",J105,0)</f>
        <v>0</v>
      </c>
      <c r="BI105" s="124">
        <f t="shared" ref="BI105:BI110" si="4">IF(N105="nulová",J105,0)</f>
        <v>0</v>
      </c>
      <c r="BJ105" s="123" t="s">
        <v>99</v>
      </c>
      <c r="BK105" s="121"/>
      <c r="BL105" s="121"/>
      <c r="BM105" s="121"/>
    </row>
    <row r="106" spans="1:65" s="2" customFormat="1" ht="18" customHeight="1">
      <c r="A106" s="29"/>
      <c r="B106" s="116"/>
      <c r="C106" s="117"/>
      <c r="D106" s="220" t="s">
        <v>100</v>
      </c>
      <c r="E106" s="221"/>
      <c r="F106" s="221"/>
      <c r="G106" s="117"/>
      <c r="H106" s="117"/>
      <c r="I106" s="117"/>
      <c r="J106" s="119">
        <v>0</v>
      </c>
      <c r="K106" s="117"/>
      <c r="L106" s="120"/>
      <c r="M106" s="121"/>
      <c r="N106" s="122" t="s">
        <v>40</v>
      </c>
      <c r="O106" s="121"/>
      <c r="P106" s="121"/>
      <c r="Q106" s="121"/>
      <c r="R106" s="121"/>
      <c r="S106" s="117"/>
      <c r="T106" s="117"/>
      <c r="U106" s="117"/>
      <c r="V106" s="117"/>
      <c r="W106" s="117"/>
      <c r="X106" s="117"/>
      <c r="Y106" s="117"/>
      <c r="Z106" s="117"/>
      <c r="AA106" s="117"/>
      <c r="AB106" s="117"/>
      <c r="AC106" s="117"/>
      <c r="AD106" s="117"/>
      <c r="AE106" s="117"/>
      <c r="AF106" s="121"/>
      <c r="AG106" s="121"/>
      <c r="AH106" s="121"/>
      <c r="AI106" s="121"/>
      <c r="AJ106" s="121"/>
      <c r="AK106" s="121"/>
      <c r="AL106" s="121"/>
      <c r="AM106" s="121"/>
      <c r="AN106" s="121"/>
      <c r="AO106" s="121"/>
      <c r="AP106" s="121"/>
      <c r="AQ106" s="121"/>
      <c r="AR106" s="121"/>
      <c r="AS106" s="121"/>
      <c r="AT106" s="121"/>
      <c r="AU106" s="121"/>
      <c r="AV106" s="121"/>
      <c r="AW106" s="121"/>
      <c r="AX106" s="121"/>
      <c r="AY106" s="123" t="s">
        <v>98</v>
      </c>
      <c r="AZ106" s="121"/>
      <c r="BA106" s="121"/>
      <c r="BB106" s="121"/>
      <c r="BC106" s="121"/>
      <c r="BD106" s="121"/>
      <c r="BE106" s="124">
        <f t="shared" si="0"/>
        <v>0</v>
      </c>
      <c r="BF106" s="124">
        <f t="shared" si="1"/>
        <v>0</v>
      </c>
      <c r="BG106" s="124">
        <f t="shared" si="2"/>
        <v>0</v>
      </c>
      <c r="BH106" s="124">
        <f t="shared" si="3"/>
        <v>0</v>
      </c>
      <c r="BI106" s="124">
        <f t="shared" si="4"/>
        <v>0</v>
      </c>
      <c r="BJ106" s="123" t="s">
        <v>99</v>
      </c>
      <c r="BK106" s="121"/>
      <c r="BL106" s="121"/>
      <c r="BM106" s="121"/>
    </row>
    <row r="107" spans="1:65" s="2" customFormat="1" ht="18" customHeight="1">
      <c r="A107" s="29"/>
      <c r="B107" s="116"/>
      <c r="C107" s="117"/>
      <c r="D107" s="220" t="s">
        <v>101</v>
      </c>
      <c r="E107" s="221"/>
      <c r="F107" s="221"/>
      <c r="G107" s="117"/>
      <c r="H107" s="117"/>
      <c r="I107" s="117"/>
      <c r="J107" s="119">
        <v>0</v>
      </c>
      <c r="K107" s="117"/>
      <c r="L107" s="120"/>
      <c r="M107" s="121"/>
      <c r="N107" s="122" t="s">
        <v>40</v>
      </c>
      <c r="O107" s="121"/>
      <c r="P107" s="121"/>
      <c r="Q107" s="121"/>
      <c r="R107" s="121"/>
      <c r="S107" s="117"/>
      <c r="T107" s="117"/>
      <c r="U107" s="117"/>
      <c r="V107" s="117"/>
      <c r="W107" s="117"/>
      <c r="X107" s="117"/>
      <c r="Y107" s="117"/>
      <c r="Z107" s="117"/>
      <c r="AA107" s="117"/>
      <c r="AB107" s="117"/>
      <c r="AC107" s="117"/>
      <c r="AD107" s="117"/>
      <c r="AE107" s="117"/>
      <c r="AF107" s="121"/>
      <c r="AG107" s="121"/>
      <c r="AH107" s="121"/>
      <c r="AI107" s="121"/>
      <c r="AJ107" s="121"/>
      <c r="AK107" s="121"/>
      <c r="AL107" s="121"/>
      <c r="AM107" s="121"/>
      <c r="AN107" s="121"/>
      <c r="AO107" s="121"/>
      <c r="AP107" s="121"/>
      <c r="AQ107" s="121"/>
      <c r="AR107" s="121"/>
      <c r="AS107" s="121"/>
      <c r="AT107" s="121"/>
      <c r="AU107" s="121"/>
      <c r="AV107" s="121"/>
      <c r="AW107" s="121"/>
      <c r="AX107" s="121"/>
      <c r="AY107" s="123" t="s">
        <v>98</v>
      </c>
      <c r="AZ107" s="121"/>
      <c r="BA107" s="121"/>
      <c r="BB107" s="121"/>
      <c r="BC107" s="121"/>
      <c r="BD107" s="121"/>
      <c r="BE107" s="124">
        <f t="shared" si="0"/>
        <v>0</v>
      </c>
      <c r="BF107" s="124">
        <f t="shared" si="1"/>
        <v>0</v>
      </c>
      <c r="BG107" s="124">
        <f t="shared" si="2"/>
        <v>0</v>
      </c>
      <c r="BH107" s="124">
        <f t="shared" si="3"/>
        <v>0</v>
      </c>
      <c r="BI107" s="124">
        <f t="shared" si="4"/>
        <v>0</v>
      </c>
      <c r="BJ107" s="123" t="s">
        <v>99</v>
      </c>
      <c r="BK107" s="121"/>
      <c r="BL107" s="121"/>
      <c r="BM107" s="121"/>
    </row>
    <row r="108" spans="1:65" s="2" customFormat="1" ht="18" customHeight="1">
      <c r="A108" s="29"/>
      <c r="B108" s="116"/>
      <c r="C108" s="117"/>
      <c r="D108" s="220" t="s">
        <v>102</v>
      </c>
      <c r="E108" s="221"/>
      <c r="F108" s="221"/>
      <c r="G108" s="117"/>
      <c r="H108" s="117"/>
      <c r="I108" s="117"/>
      <c r="J108" s="119">
        <v>0</v>
      </c>
      <c r="K108" s="117"/>
      <c r="L108" s="120"/>
      <c r="M108" s="121"/>
      <c r="N108" s="122" t="s">
        <v>40</v>
      </c>
      <c r="O108" s="121"/>
      <c r="P108" s="121"/>
      <c r="Q108" s="121"/>
      <c r="R108" s="121"/>
      <c r="S108" s="117"/>
      <c r="T108" s="117"/>
      <c r="U108" s="117"/>
      <c r="V108" s="117"/>
      <c r="W108" s="117"/>
      <c r="X108" s="117"/>
      <c r="Y108" s="117"/>
      <c r="Z108" s="117"/>
      <c r="AA108" s="117"/>
      <c r="AB108" s="117"/>
      <c r="AC108" s="117"/>
      <c r="AD108" s="117"/>
      <c r="AE108" s="117"/>
      <c r="AF108" s="121"/>
      <c r="AG108" s="121"/>
      <c r="AH108" s="121"/>
      <c r="AI108" s="121"/>
      <c r="AJ108" s="121"/>
      <c r="AK108" s="121"/>
      <c r="AL108" s="121"/>
      <c r="AM108" s="121"/>
      <c r="AN108" s="121"/>
      <c r="AO108" s="121"/>
      <c r="AP108" s="121"/>
      <c r="AQ108" s="121"/>
      <c r="AR108" s="121"/>
      <c r="AS108" s="121"/>
      <c r="AT108" s="121"/>
      <c r="AU108" s="121"/>
      <c r="AV108" s="121"/>
      <c r="AW108" s="121"/>
      <c r="AX108" s="121"/>
      <c r="AY108" s="123" t="s">
        <v>98</v>
      </c>
      <c r="AZ108" s="121"/>
      <c r="BA108" s="121"/>
      <c r="BB108" s="121"/>
      <c r="BC108" s="121"/>
      <c r="BD108" s="121"/>
      <c r="BE108" s="124">
        <f t="shared" si="0"/>
        <v>0</v>
      </c>
      <c r="BF108" s="124">
        <f t="shared" si="1"/>
        <v>0</v>
      </c>
      <c r="BG108" s="124">
        <f t="shared" si="2"/>
        <v>0</v>
      </c>
      <c r="BH108" s="124">
        <f t="shared" si="3"/>
        <v>0</v>
      </c>
      <c r="BI108" s="124">
        <f t="shared" si="4"/>
        <v>0</v>
      </c>
      <c r="BJ108" s="123" t="s">
        <v>99</v>
      </c>
      <c r="BK108" s="121"/>
      <c r="BL108" s="121"/>
      <c r="BM108" s="121"/>
    </row>
    <row r="109" spans="1:65" s="2" customFormat="1" ht="18" customHeight="1">
      <c r="A109" s="29"/>
      <c r="B109" s="116"/>
      <c r="C109" s="117"/>
      <c r="D109" s="220" t="s">
        <v>103</v>
      </c>
      <c r="E109" s="221"/>
      <c r="F109" s="221"/>
      <c r="G109" s="117"/>
      <c r="H109" s="117"/>
      <c r="I109" s="117"/>
      <c r="J109" s="119">
        <v>0</v>
      </c>
      <c r="K109" s="117"/>
      <c r="L109" s="120"/>
      <c r="M109" s="121"/>
      <c r="N109" s="122" t="s">
        <v>40</v>
      </c>
      <c r="O109" s="121"/>
      <c r="P109" s="121"/>
      <c r="Q109" s="121"/>
      <c r="R109" s="121"/>
      <c r="S109" s="117"/>
      <c r="T109" s="117"/>
      <c r="U109" s="117"/>
      <c r="V109" s="117"/>
      <c r="W109" s="117"/>
      <c r="X109" s="117"/>
      <c r="Y109" s="117"/>
      <c r="Z109" s="117"/>
      <c r="AA109" s="117"/>
      <c r="AB109" s="117"/>
      <c r="AC109" s="117"/>
      <c r="AD109" s="117"/>
      <c r="AE109" s="117"/>
      <c r="AF109" s="121"/>
      <c r="AG109" s="121"/>
      <c r="AH109" s="121"/>
      <c r="AI109" s="121"/>
      <c r="AJ109" s="121"/>
      <c r="AK109" s="121"/>
      <c r="AL109" s="121"/>
      <c r="AM109" s="121"/>
      <c r="AN109" s="121"/>
      <c r="AO109" s="121"/>
      <c r="AP109" s="121"/>
      <c r="AQ109" s="121"/>
      <c r="AR109" s="121"/>
      <c r="AS109" s="121"/>
      <c r="AT109" s="121"/>
      <c r="AU109" s="121"/>
      <c r="AV109" s="121"/>
      <c r="AW109" s="121"/>
      <c r="AX109" s="121"/>
      <c r="AY109" s="123" t="s">
        <v>98</v>
      </c>
      <c r="AZ109" s="121"/>
      <c r="BA109" s="121"/>
      <c r="BB109" s="121"/>
      <c r="BC109" s="121"/>
      <c r="BD109" s="121"/>
      <c r="BE109" s="124">
        <f t="shared" si="0"/>
        <v>0</v>
      </c>
      <c r="BF109" s="124">
        <f t="shared" si="1"/>
        <v>0</v>
      </c>
      <c r="BG109" s="124">
        <f t="shared" si="2"/>
        <v>0</v>
      </c>
      <c r="BH109" s="124">
        <f t="shared" si="3"/>
        <v>0</v>
      </c>
      <c r="BI109" s="124">
        <f t="shared" si="4"/>
        <v>0</v>
      </c>
      <c r="BJ109" s="123" t="s">
        <v>99</v>
      </c>
      <c r="BK109" s="121"/>
      <c r="BL109" s="121"/>
      <c r="BM109" s="121"/>
    </row>
    <row r="110" spans="1:65" s="2" customFormat="1" ht="18" customHeight="1">
      <c r="A110" s="29"/>
      <c r="B110" s="116"/>
      <c r="C110" s="117"/>
      <c r="D110" s="118" t="s">
        <v>104</v>
      </c>
      <c r="E110" s="117"/>
      <c r="F110" s="117"/>
      <c r="G110" s="117"/>
      <c r="H110" s="117"/>
      <c r="I110" s="117"/>
      <c r="J110" s="119">
        <f>ROUND(J28*T110,2)</f>
        <v>0</v>
      </c>
      <c r="K110" s="117"/>
      <c r="L110" s="120"/>
      <c r="M110" s="121"/>
      <c r="N110" s="122" t="s">
        <v>40</v>
      </c>
      <c r="O110" s="121"/>
      <c r="P110" s="121"/>
      <c r="Q110" s="121"/>
      <c r="R110" s="121"/>
      <c r="S110" s="117"/>
      <c r="T110" s="117"/>
      <c r="U110" s="117"/>
      <c r="V110" s="117"/>
      <c r="W110" s="117"/>
      <c r="X110" s="117"/>
      <c r="Y110" s="117"/>
      <c r="Z110" s="117"/>
      <c r="AA110" s="117"/>
      <c r="AB110" s="117"/>
      <c r="AC110" s="117"/>
      <c r="AD110" s="117"/>
      <c r="AE110" s="117"/>
      <c r="AF110" s="121"/>
      <c r="AG110" s="121"/>
      <c r="AH110" s="121"/>
      <c r="AI110" s="121"/>
      <c r="AJ110" s="121"/>
      <c r="AK110" s="121"/>
      <c r="AL110" s="121"/>
      <c r="AM110" s="121"/>
      <c r="AN110" s="121"/>
      <c r="AO110" s="121"/>
      <c r="AP110" s="121"/>
      <c r="AQ110" s="121"/>
      <c r="AR110" s="121"/>
      <c r="AS110" s="121"/>
      <c r="AT110" s="121"/>
      <c r="AU110" s="121"/>
      <c r="AV110" s="121"/>
      <c r="AW110" s="121"/>
      <c r="AX110" s="121"/>
      <c r="AY110" s="123" t="s">
        <v>105</v>
      </c>
      <c r="AZ110" s="121"/>
      <c r="BA110" s="121"/>
      <c r="BB110" s="121"/>
      <c r="BC110" s="121"/>
      <c r="BD110" s="121"/>
      <c r="BE110" s="124">
        <f t="shared" si="0"/>
        <v>0</v>
      </c>
      <c r="BF110" s="124">
        <f t="shared" si="1"/>
        <v>0</v>
      </c>
      <c r="BG110" s="124">
        <f t="shared" si="2"/>
        <v>0</v>
      </c>
      <c r="BH110" s="124">
        <f t="shared" si="3"/>
        <v>0</v>
      </c>
      <c r="BI110" s="124">
        <f t="shared" si="4"/>
        <v>0</v>
      </c>
      <c r="BJ110" s="123" t="s">
        <v>99</v>
      </c>
      <c r="BK110" s="121"/>
      <c r="BL110" s="121"/>
      <c r="BM110" s="121"/>
    </row>
    <row r="111" spans="1:65" s="2" customFormat="1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3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65" s="2" customFormat="1" ht="29.25" customHeight="1">
      <c r="A112" s="29"/>
      <c r="B112" s="30"/>
      <c r="C112" s="125" t="s">
        <v>106</v>
      </c>
      <c r="D112" s="95"/>
      <c r="E112" s="95"/>
      <c r="F112" s="95"/>
      <c r="G112" s="95"/>
      <c r="H112" s="95"/>
      <c r="I112" s="95"/>
      <c r="J112" s="126">
        <f>ROUND(J94+J104,2)</f>
        <v>0</v>
      </c>
      <c r="K112" s="95"/>
      <c r="L112" s="3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31" s="2" customFormat="1" ht="6.95" customHeight="1">
      <c r="A113" s="29"/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3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7" spans="1:31" s="2" customFormat="1" ht="6.95" customHeight="1">
      <c r="A117" s="29"/>
      <c r="B117" s="46"/>
      <c r="C117" s="47"/>
      <c r="D117" s="47"/>
      <c r="E117" s="47"/>
      <c r="F117" s="47"/>
      <c r="G117" s="47"/>
      <c r="H117" s="47"/>
      <c r="I117" s="47"/>
      <c r="J117" s="47"/>
      <c r="K117" s="47"/>
      <c r="L117" s="3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</row>
    <row r="118" spans="1:31" s="2" customFormat="1" ht="24.95" customHeight="1">
      <c r="A118" s="29"/>
      <c r="B118" s="30"/>
      <c r="C118" s="18" t="s">
        <v>107</v>
      </c>
      <c r="D118" s="29"/>
      <c r="E118" s="29"/>
      <c r="F118" s="29"/>
      <c r="G118" s="29"/>
      <c r="H118" s="29"/>
      <c r="I118" s="29"/>
      <c r="J118" s="29"/>
      <c r="K118" s="29"/>
      <c r="L118" s="3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</row>
    <row r="119" spans="1:31" s="2" customFormat="1" ht="6.95" customHeight="1">
      <c r="A119" s="29"/>
      <c r="B119" s="30"/>
      <c r="C119" s="29"/>
      <c r="D119" s="29"/>
      <c r="E119" s="29"/>
      <c r="F119" s="29"/>
      <c r="G119" s="29"/>
      <c r="H119" s="29"/>
      <c r="I119" s="29"/>
      <c r="J119" s="29"/>
      <c r="K119" s="29"/>
      <c r="L119" s="3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12" customHeight="1">
      <c r="A120" s="29"/>
      <c r="B120" s="30"/>
      <c r="C120" s="24" t="s">
        <v>15</v>
      </c>
      <c r="D120" s="29"/>
      <c r="E120" s="29"/>
      <c r="F120" s="29"/>
      <c r="G120" s="29"/>
      <c r="H120" s="29"/>
      <c r="I120" s="29"/>
      <c r="J120" s="29"/>
      <c r="K120" s="29"/>
      <c r="L120" s="3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30" customHeight="1">
      <c r="A121" s="29"/>
      <c r="B121" s="30"/>
      <c r="C121" s="29"/>
      <c r="D121" s="29"/>
      <c r="E121" s="188" t="str">
        <f>E7</f>
        <v>Oplotenie areálu zariadenia pre seniorov, Starínska 2271/147 v Humennom</v>
      </c>
      <c r="F121" s="222"/>
      <c r="G121" s="222"/>
      <c r="H121" s="222"/>
      <c r="I121" s="29"/>
      <c r="J121" s="29"/>
      <c r="K121" s="29"/>
      <c r="L121" s="3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6.95" customHeight="1">
      <c r="A122" s="29"/>
      <c r="B122" s="30"/>
      <c r="C122" s="29"/>
      <c r="D122" s="29"/>
      <c r="E122" s="29"/>
      <c r="F122" s="29"/>
      <c r="G122" s="29"/>
      <c r="H122" s="29"/>
      <c r="I122" s="29"/>
      <c r="J122" s="29"/>
      <c r="K122" s="29"/>
      <c r="L122" s="3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2" customHeight="1">
      <c r="A123" s="29"/>
      <c r="B123" s="30"/>
      <c r="C123" s="24" t="s">
        <v>19</v>
      </c>
      <c r="D123" s="29"/>
      <c r="E123" s="29"/>
      <c r="F123" s="22" t="str">
        <f>F10</f>
        <v>Starínska 2271/147, 066 01 Humenné</v>
      </c>
      <c r="G123" s="29"/>
      <c r="H123" s="29"/>
      <c r="I123" s="24" t="s">
        <v>21</v>
      </c>
      <c r="J123" s="52" t="str">
        <f>IF(J10="","",J10)</f>
        <v>20. 9. 2021</v>
      </c>
      <c r="K123" s="29"/>
      <c r="L123" s="3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6.95" customHeight="1">
      <c r="A124" s="29"/>
      <c r="B124" s="30"/>
      <c r="C124" s="29"/>
      <c r="D124" s="29"/>
      <c r="E124" s="29"/>
      <c r="F124" s="29"/>
      <c r="G124" s="29"/>
      <c r="H124" s="29"/>
      <c r="I124" s="29"/>
      <c r="J124" s="29"/>
      <c r="K124" s="29"/>
      <c r="L124" s="3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5.2" customHeight="1">
      <c r="A125" s="29"/>
      <c r="B125" s="30"/>
      <c r="C125" s="24" t="s">
        <v>23</v>
      </c>
      <c r="D125" s="29"/>
      <c r="E125" s="29"/>
      <c r="F125" s="22" t="str">
        <f>E13</f>
        <v>Mesto Humenné, Kukorelliho 1501/34, 066 01 Humenné</v>
      </c>
      <c r="G125" s="29"/>
      <c r="H125" s="29"/>
      <c r="I125" s="24" t="s">
        <v>29</v>
      </c>
      <c r="J125" s="27" t="str">
        <f>E19</f>
        <v>Ing. Lukáš Jenčo</v>
      </c>
      <c r="K125" s="29"/>
      <c r="L125" s="3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15.2" customHeight="1">
      <c r="A126" s="29"/>
      <c r="B126" s="30"/>
      <c r="C126" s="24" t="s">
        <v>27</v>
      </c>
      <c r="D126" s="29"/>
      <c r="E126" s="29"/>
      <c r="F126" s="22" t="str">
        <f>IF(E16="","",E16)</f>
        <v>Vyplň údaj</v>
      </c>
      <c r="G126" s="29"/>
      <c r="H126" s="29"/>
      <c r="I126" s="24" t="s">
        <v>32</v>
      </c>
      <c r="J126" s="27" t="str">
        <f>E22</f>
        <v>Ing. Lukáš Jenčo</v>
      </c>
      <c r="K126" s="29"/>
      <c r="L126" s="3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0.35" customHeight="1">
      <c r="A127" s="29"/>
      <c r="B127" s="30"/>
      <c r="C127" s="29"/>
      <c r="D127" s="29"/>
      <c r="E127" s="29"/>
      <c r="F127" s="29"/>
      <c r="G127" s="29"/>
      <c r="H127" s="29"/>
      <c r="I127" s="29"/>
      <c r="J127" s="29"/>
      <c r="K127" s="29"/>
      <c r="L127" s="3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11" customFormat="1" ht="29.25" customHeight="1">
      <c r="A128" s="127"/>
      <c r="B128" s="128"/>
      <c r="C128" s="129" t="s">
        <v>108</v>
      </c>
      <c r="D128" s="130" t="s">
        <v>59</v>
      </c>
      <c r="E128" s="130" t="s">
        <v>55</v>
      </c>
      <c r="F128" s="130" t="s">
        <v>56</v>
      </c>
      <c r="G128" s="130" t="s">
        <v>109</v>
      </c>
      <c r="H128" s="130" t="s">
        <v>110</v>
      </c>
      <c r="I128" s="130" t="s">
        <v>111</v>
      </c>
      <c r="J128" s="131" t="s">
        <v>86</v>
      </c>
      <c r="K128" s="132" t="s">
        <v>112</v>
      </c>
      <c r="L128" s="133"/>
      <c r="M128" s="59" t="s">
        <v>1</v>
      </c>
      <c r="N128" s="60" t="s">
        <v>38</v>
      </c>
      <c r="O128" s="60" t="s">
        <v>113</v>
      </c>
      <c r="P128" s="60" t="s">
        <v>114</v>
      </c>
      <c r="Q128" s="60" t="s">
        <v>115</v>
      </c>
      <c r="R128" s="60" t="s">
        <v>116</v>
      </c>
      <c r="S128" s="60" t="s">
        <v>117</v>
      </c>
      <c r="T128" s="61" t="s">
        <v>118</v>
      </c>
      <c r="U128" s="127"/>
      <c r="V128" s="127"/>
      <c r="W128" s="127"/>
      <c r="X128" s="127"/>
      <c r="Y128" s="127"/>
      <c r="Z128" s="127"/>
      <c r="AA128" s="127"/>
      <c r="AB128" s="127"/>
      <c r="AC128" s="127"/>
      <c r="AD128" s="127"/>
      <c r="AE128" s="127"/>
    </row>
    <row r="129" spans="1:65" s="2" customFormat="1" ht="22.9" customHeight="1">
      <c r="A129" s="29"/>
      <c r="B129" s="30"/>
      <c r="C129" s="66" t="s">
        <v>82</v>
      </c>
      <c r="D129" s="29"/>
      <c r="E129" s="29"/>
      <c r="F129" s="29"/>
      <c r="G129" s="29"/>
      <c r="H129" s="29"/>
      <c r="I129" s="29"/>
      <c r="J129" s="134">
        <f>BK129</f>
        <v>0</v>
      </c>
      <c r="K129" s="29"/>
      <c r="L129" s="30"/>
      <c r="M129" s="62"/>
      <c r="N129" s="53"/>
      <c r="O129" s="63"/>
      <c r="P129" s="135">
        <f>P130+P148</f>
        <v>0</v>
      </c>
      <c r="Q129" s="63"/>
      <c r="R129" s="135">
        <f>R130+R148</f>
        <v>35.856952</v>
      </c>
      <c r="S129" s="63"/>
      <c r="T129" s="136">
        <f>T130+T148</f>
        <v>123.52000000000001</v>
      </c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T129" s="14" t="s">
        <v>73</v>
      </c>
      <c r="AU129" s="14" t="s">
        <v>88</v>
      </c>
      <c r="BK129" s="137">
        <f>BK130+BK148</f>
        <v>0</v>
      </c>
    </row>
    <row r="130" spans="1:65" s="12" customFormat="1" ht="25.9" customHeight="1">
      <c r="B130" s="138"/>
      <c r="D130" s="139" t="s">
        <v>73</v>
      </c>
      <c r="E130" s="140" t="s">
        <v>119</v>
      </c>
      <c r="F130" s="140" t="s">
        <v>120</v>
      </c>
      <c r="I130" s="141"/>
      <c r="J130" s="142">
        <f>BK130</f>
        <v>0</v>
      </c>
      <c r="L130" s="138"/>
      <c r="M130" s="143"/>
      <c r="N130" s="144"/>
      <c r="O130" s="144"/>
      <c r="P130" s="145">
        <f>P131+P136+P138+P142</f>
        <v>0</v>
      </c>
      <c r="Q130" s="144"/>
      <c r="R130" s="145">
        <f>R131+R136+R138+R142</f>
        <v>31.459400000000002</v>
      </c>
      <c r="S130" s="144"/>
      <c r="T130" s="146">
        <f>T131+T136+T138+T142</f>
        <v>121.00000000000001</v>
      </c>
      <c r="AR130" s="139" t="s">
        <v>79</v>
      </c>
      <c r="AT130" s="147" t="s">
        <v>73</v>
      </c>
      <c r="AU130" s="147" t="s">
        <v>74</v>
      </c>
      <c r="AY130" s="139" t="s">
        <v>121</v>
      </c>
      <c r="BK130" s="148">
        <f>BK131+BK136+BK138+BK142</f>
        <v>0</v>
      </c>
    </row>
    <row r="131" spans="1:65" s="12" customFormat="1" ht="22.9" customHeight="1">
      <c r="B131" s="138"/>
      <c r="D131" s="139" t="s">
        <v>73</v>
      </c>
      <c r="E131" s="149" t="s">
        <v>79</v>
      </c>
      <c r="F131" s="149" t="s">
        <v>122</v>
      </c>
      <c r="I131" s="141"/>
      <c r="J131" s="150">
        <f>BK131</f>
        <v>0</v>
      </c>
      <c r="L131" s="138"/>
      <c r="M131" s="143"/>
      <c r="N131" s="144"/>
      <c r="O131" s="144"/>
      <c r="P131" s="145">
        <f>SUM(P132:P135)</f>
        <v>0</v>
      </c>
      <c r="Q131" s="144"/>
      <c r="R131" s="145">
        <f>SUM(R132:R135)</f>
        <v>0</v>
      </c>
      <c r="S131" s="144"/>
      <c r="T131" s="146">
        <f>SUM(T132:T135)</f>
        <v>0</v>
      </c>
      <c r="AR131" s="139" t="s">
        <v>79</v>
      </c>
      <c r="AT131" s="147" t="s">
        <v>73</v>
      </c>
      <c r="AU131" s="147" t="s">
        <v>79</v>
      </c>
      <c r="AY131" s="139" t="s">
        <v>121</v>
      </c>
      <c r="BK131" s="148">
        <f>SUM(BK132:BK135)</f>
        <v>0</v>
      </c>
    </row>
    <row r="132" spans="1:65" s="2" customFormat="1" ht="33" customHeight="1">
      <c r="A132" s="29"/>
      <c r="B132" s="116"/>
      <c r="C132" s="151" t="s">
        <v>123</v>
      </c>
      <c r="D132" s="151" t="s">
        <v>124</v>
      </c>
      <c r="E132" s="152" t="s">
        <v>125</v>
      </c>
      <c r="F132" s="153" t="s">
        <v>224</v>
      </c>
      <c r="G132" s="154" t="s">
        <v>126</v>
      </c>
      <c r="H132" s="155">
        <v>7</v>
      </c>
      <c r="I132" s="156"/>
      <c r="J132" s="157">
        <f>ROUND(I132*H132,2)</f>
        <v>0</v>
      </c>
      <c r="K132" s="158"/>
      <c r="L132" s="30"/>
      <c r="M132" s="159" t="s">
        <v>1</v>
      </c>
      <c r="N132" s="160" t="s">
        <v>40</v>
      </c>
      <c r="O132" s="55"/>
      <c r="P132" s="161">
        <f>O132*H132</f>
        <v>0</v>
      </c>
      <c r="Q132" s="161">
        <v>0</v>
      </c>
      <c r="R132" s="161">
        <f>Q132*H132</f>
        <v>0</v>
      </c>
      <c r="S132" s="161">
        <v>0</v>
      </c>
      <c r="T132" s="162">
        <f>S132*H132</f>
        <v>0</v>
      </c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R132" s="163" t="s">
        <v>127</v>
      </c>
      <c r="AT132" s="163" t="s">
        <v>124</v>
      </c>
      <c r="AU132" s="163" t="s">
        <v>99</v>
      </c>
      <c r="AY132" s="14" t="s">
        <v>121</v>
      </c>
      <c r="BE132" s="164">
        <f>IF(N132="základná",J132,0)</f>
        <v>0</v>
      </c>
      <c r="BF132" s="164">
        <f>IF(N132="znížená",J132,0)</f>
        <v>0</v>
      </c>
      <c r="BG132" s="164">
        <f>IF(N132="zákl. prenesená",J132,0)</f>
        <v>0</v>
      </c>
      <c r="BH132" s="164">
        <f>IF(N132="zníž. prenesená",J132,0)</f>
        <v>0</v>
      </c>
      <c r="BI132" s="164">
        <f>IF(N132="nulová",J132,0)</f>
        <v>0</v>
      </c>
      <c r="BJ132" s="14" t="s">
        <v>99</v>
      </c>
      <c r="BK132" s="164">
        <f>ROUND(I132*H132,2)</f>
        <v>0</v>
      </c>
      <c r="BL132" s="14" t="s">
        <v>127</v>
      </c>
      <c r="BM132" s="163" t="s">
        <v>128</v>
      </c>
    </row>
    <row r="133" spans="1:65" s="2" customFormat="1" ht="21.75" customHeight="1">
      <c r="A133" s="29"/>
      <c r="B133" s="116"/>
      <c r="C133" s="151" t="s">
        <v>129</v>
      </c>
      <c r="D133" s="151" t="s">
        <v>124</v>
      </c>
      <c r="E133" s="152" t="s">
        <v>130</v>
      </c>
      <c r="F133" s="153" t="s">
        <v>131</v>
      </c>
      <c r="G133" s="154" t="s">
        <v>126</v>
      </c>
      <c r="H133" s="155">
        <v>7</v>
      </c>
      <c r="I133" s="156"/>
      <c r="J133" s="157">
        <f>ROUND(I133*H133,2)</f>
        <v>0</v>
      </c>
      <c r="K133" s="158"/>
      <c r="L133" s="30"/>
      <c r="M133" s="159" t="s">
        <v>1</v>
      </c>
      <c r="N133" s="160" t="s">
        <v>40</v>
      </c>
      <c r="O133" s="55"/>
      <c r="P133" s="161">
        <f>O133*H133</f>
        <v>0</v>
      </c>
      <c r="Q133" s="161">
        <v>0</v>
      </c>
      <c r="R133" s="161">
        <f>Q133*H133</f>
        <v>0</v>
      </c>
      <c r="S133" s="161">
        <v>0</v>
      </c>
      <c r="T133" s="162">
        <f>S133*H133</f>
        <v>0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R133" s="163" t="s">
        <v>127</v>
      </c>
      <c r="AT133" s="163" t="s">
        <v>124</v>
      </c>
      <c r="AU133" s="163" t="s">
        <v>99</v>
      </c>
      <c r="AY133" s="14" t="s">
        <v>121</v>
      </c>
      <c r="BE133" s="164">
        <f>IF(N133="základná",J133,0)</f>
        <v>0</v>
      </c>
      <c r="BF133" s="164">
        <f>IF(N133="znížená",J133,0)</f>
        <v>0</v>
      </c>
      <c r="BG133" s="164">
        <f>IF(N133="zákl. prenesená",J133,0)</f>
        <v>0</v>
      </c>
      <c r="BH133" s="164">
        <f>IF(N133="zníž. prenesená",J133,0)</f>
        <v>0</v>
      </c>
      <c r="BI133" s="164">
        <f>IF(N133="nulová",J133,0)</f>
        <v>0</v>
      </c>
      <c r="BJ133" s="14" t="s">
        <v>99</v>
      </c>
      <c r="BK133" s="164">
        <f>ROUND(I133*H133,2)</f>
        <v>0</v>
      </c>
      <c r="BL133" s="14" t="s">
        <v>127</v>
      </c>
      <c r="BM133" s="163" t="s">
        <v>132</v>
      </c>
    </row>
    <row r="134" spans="1:65" s="2" customFormat="1" ht="21.75" customHeight="1">
      <c r="A134" s="29"/>
      <c r="B134" s="116"/>
      <c r="C134" s="151" t="s">
        <v>133</v>
      </c>
      <c r="D134" s="151" t="s">
        <v>124</v>
      </c>
      <c r="E134" s="152" t="s">
        <v>134</v>
      </c>
      <c r="F134" s="153" t="s">
        <v>135</v>
      </c>
      <c r="G134" s="154" t="s">
        <v>136</v>
      </c>
      <c r="H134" s="155">
        <v>270</v>
      </c>
      <c r="I134" s="156"/>
      <c r="J134" s="157">
        <f>ROUND(I134*H134,2)</f>
        <v>0</v>
      </c>
      <c r="K134" s="158"/>
      <c r="L134" s="30"/>
      <c r="M134" s="159" t="s">
        <v>1</v>
      </c>
      <c r="N134" s="160" t="s">
        <v>40</v>
      </c>
      <c r="O134" s="55"/>
      <c r="P134" s="161">
        <f>O134*H134</f>
        <v>0</v>
      </c>
      <c r="Q134" s="161">
        <v>0</v>
      </c>
      <c r="R134" s="161">
        <f>Q134*H134</f>
        <v>0</v>
      </c>
      <c r="S134" s="161">
        <v>0</v>
      </c>
      <c r="T134" s="162">
        <f>S134*H134</f>
        <v>0</v>
      </c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R134" s="163" t="s">
        <v>127</v>
      </c>
      <c r="AT134" s="163" t="s">
        <v>124</v>
      </c>
      <c r="AU134" s="163" t="s">
        <v>99</v>
      </c>
      <c r="AY134" s="14" t="s">
        <v>121</v>
      </c>
      <c r="BE134" s="164">
        <f>IF(N134="základná",J134,0)</f>
        <v>0</v>
      </c>
      <c r="BF134" s="164">
        <f>IF(N134="znížená",J134,0)</f>
        <v>0</v>
      </c>
      <c r="BG134" s="164">
        <f>IF(N134="zákl. prenesená",J134,0)</f>
        <v>0</v>
      </c>
      <c r="BH134" s="164">
        <f>IF(N134="zníž. prenesená",J134,0)</f>
        <v>0</v>
      </c>
      <c r="BI134" s="164">
        <f>IF(N134="nulová",J134,0)</f>
        <v>0</v>
      </c>
      <c r="BJ134" s="14" t="s">
        <v>99</v>
      </c>
      <c r="BK134" s="164">
        <f>ROUND(I134*H134,2)</f>
        <v>0</v>
      </c>
      <c r="BL134" s="14" t="s">
        <v>127</v>
      </c>
      <c r="BM134" s="163" t="s">
        <v>137</v>
      </c>
    </row>
    <row r="135" spans="1:65" s="2" customFormat="1" ht="21.75" customHeight="1">
      <c r="A135" s="29"/>
      <c r="B135" s="116"/>
      <c r="C135" s="151" t="s">
        <v>138</v>
      </c>
      <c r="D135" s="151" t="s">
        <v>124</v>
      </c>
      <c r="E135" s="152" t="s">
        <v>139</v>
      </c>
      <c r="F135" s="153" t="s">
        <v>140</v>
      </c>
      <c r="G135" s="154" t="s">
        <v>136</v>
      </c>
      <c r="H135" s="155">
        <v>270</v>
      </c>
      <c r="I135" s="156"/>
      <c r="J135" s="157">
        <f>ROUND(I135*H135,2)</f>
        <v>0</v>
      </c>
      <c r="K135" s="158"/>
      <c r="L135" s="30"/>
      <c r="M135" s="159" t="s">
        <v>1</v>
      </c>
      <c r="N135" s="160" t="s">
        <v>40</v>
      </c>
      <c r="O135" s="55"/>
      <c r="P135" s="161">
        <f>O135*H135</f>
        <v>0</v>
      </c>
      <c r="Q135" s="161">
        <v>0</v>
      </c>
      <c r="R135" s="161">
        <f>Q135*H135</f>
        <v>0</v>
      </c>
      <c r="S135" s="161">
        <v>0</v>
      </c>
      <c r="T135" s="162">
        <f>S135*H135</f>
        <v>0</v>
      </c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R135" s="163" t="s">
        <v>127</v>
      </c>
      <c r="AT135" s="163" t="s">
        <v>124</v>
      </c>
      <c r="AU135" s="163" t="s">
        <v>99</v>
      </c>
      <c r="AY135" s="14" t="s">
        <v>121</v>
      </c>
      <c r="BE135" s="164">
        <f>IF(N135="základná",J135,0)</f>
        <v>0</v>
      </c>
      <c r="BF135" s="164">
        <f>IF(N135="znížená",J135,0)</f>
        <v>0</v>
      </c>
      <c r="BG135" s="164">
        <f>IF(N135="zákl. prenesená",J135,0)</f>
        <v>0</v>
      </c>
      <c r="BH135" s="164">
        <f>IF(N135="zníž. prenesená",J135,0)</f>
        <v>0</v>
      </c>
      <c r="BI135" s="164">
        <f>IF(N135="nulová",J135,0)</f>
        <v>0</v>
      </c>
      <c r="BJ135" s="14" t="s">
        <v>99</v>
      </c>
      <c r="BK135" s="164">
        <f>ROUND(I135*H135,2)</f>
        <v>0</v>
      </c>
      <c r="BL135" s="14" t="s">
        <v>127</v>
      </c>
      <c r="BM135" s="163" t="s">
        <v>141</v>
      </c>
    </row>
    <row r="136" spans="1:65" s="12" customFormat="1" ht="22.9" customHeight="1">
      <c r="B136" s="138"/>
      <c r="D136" s="139" t="s">
        <v>73</v>
      </c>
      <c r="E136" s="149" t="s">
        <v>99</v>
      </c>
      <c r="F136" s="149" t="s">
        <v>142</v>
      </c>
      <c r="I136" s="141"/>
      <c r="J136" s="150">
        <f>BK136</f>
        <v>0</v>
      </c>
      <c r="L136" s="138"/>
      <c r="M136" s="143"/>
      <c r="N136" s="144"/>
      <c r="O136" s="144"/>
      <c r="P136" s="145">
        <f>P137</f>
        <v>0</v>
      </c>
      <c r="Q136" s="144"/>
      <c r="R136" s="145">
        <f>R137</f>
        <v>22.354300000000002</v>
      </c>
      <c r="S136" s="144"/>
      <c r="T136" s="146">
        <f>T137</f>
        <v>0</v>
      </c>
      <c r="AR136" s="139" t="s">
        <v>79</v>
      </c>
      <c r="AT136" s="147" t="s">
        <v>73</v>
      </c>
      <c r="AU136" s="147" t="s">
        <v>79</v>
      </c>
      <c r="AY136" s="139" t="s">
        <v>121</v>
      </c>
      <c r="BK136" s="148">
        <f>BK137</f>
        <v>0</v>
      </c>
    </row>
    <row r="137" spans="1:65" s="2" customFormat="1" ht="16.5" customHeight="1">
      <c r="A137" s="29"/>
      <c r="B137" s="116"/>
      <c r="C137" s="151" t="s">
        <v>143</v>
      </c>
      <c r="D137" s="151" t="s">
        <v>124</v>
      </c>
      <c r="E137" s="152" t="s">
        <v>144</v>
      </c>
      <c r="F137" s="153" t="s">
        <v>145</v>
      </c>
      <c r="G137" s="154" t="s">
        <v>126</v>
      </c>
      <c r="H137" s="155">
        <v>10</v>
      </c>
      <c r="I137" s="156"/>
      <c r="J137" s="157">
        <f>ROUND(I137*H137,2)</f>
        <v>0</v>
      </c>
      <c r="K137" s="158"/>
      <c r="L137" s="30"/>
      <c r="M137" s="159" t="s">
        <v>1</v>
      </c>
      <c r="N137" s="160" t="s">
        <v>40</v>
      </c>
      <c r="O137" s="55"/>
      <c r="P137" s="161">
        <f>O137*H137</f>
        <v>0</v>
      </c>
      <c r="Q137" s="161">
        <v>2.23543</v>
      </c>
      <c r="R137" s="161">
        <f>Q137*H137</f>
        <v>22.354300000000002</v>
      </c>
      <c r="S137" s="161">
        <v>0</v>
      </c>
      <c r="T137" s="162">
        <f>S137*H137</f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63" t="s">
        <v>127</v>
      </c>
      <c r="AT137" s="163" t="s">
        <v>124</v>
      </c>
      <c r="AU137" s="163" t="s">
        <v>99</v>
      </c>
      <c r="AY137" s="14" t="s">
        <v>121</v>
      </c>
      <c r="BE137" s="164">
        <f>IF(N137="základná",J137,0)</f>
        <v>0</v>
      </c>
      <c r="BF137" s="164">
        <f>IF(N137="znížená",J137,0)</f>
        <v>0</v>
      </c>
      <c r="BG137" s="164">
        <f>IF(N137="zákl. prenesená",J137,0)</f>
        <v>0</v>
      </c>
      <c r="BH137" s="164">
        <f>IF(N137="zníž. prenesená",J137,0)</f>
        <v>0</v>
      </c>
      <c r="BI137" s="164">
        <f>IF(N137="nulová",J137,0)</f>
        <v>0</v>
      </c>
      <c r="BJ137" s="14" t="s">
        <v>99</v>
      </c>
      <c r="BK137" s="164">
        <f>ROUND(I137*H137,2)</f>
        <v>0</v>
      </c>
      <c r="BL137" s="14" t="s">
        <v>127</v>
      </c>
      <c r="BM137" s="163" t="s">
        <v>146</v>
      </c>
    </row>
    <row r="138" spans="1:65" s="12" customFormat="1" ht="22.9" customHeight="1">
      <c r="B138" s="138"/>
      <c r="D138" s="139" t="s">
        <v>73</v>
      </c>
      <c r="E138" s="149" t="s">
        <v>147</v>
      </c>
      <c r="F138" s="149" t="s">
        <v>148</v>
      </c>
      <c r="I138" s="141"/>
      <c r="J138" s="150">
        <f>BK138</f>
        <v>0</v>
      </c>
      <c r="L138" s="138"/>
      <c r="M138" s="143"/>
      <c r="N138" s="144"/>
      <c r="O138" s="144"/>
      <c r="P138" s="145">
        <f>SUM(P139:P141)</f>
        <v>0</v>
      </c>
      <c r="Q138" s="144"/>
      <c r="R138" s="145">
        <f>SUM(R139:R141)</f>
        <v>9.1051000000000002</v>
      </c>
      <c r="S138" s="144"/>
      <c r="T138" s="146">
        <f>SUM(T139:T141)</f>
        <v>0</v>
      </c>
      <c r="AR138" s="139" t="s">
        <v>79</v>
      </c>
      <c r="AT138" s="147" t="s">
        <v>73</v>
      </c>
      <c r="AU138" s="147" t="s">
        <v>79</v>
      </c>
      <c r="AY138" s="139" t="s">
        <v>121</v>
      </c>
      <c r="BK138" s="148">
        <f>SUM(BK139:BK141)</f>
        <v>0</v>
      </c>
    </row>
    <row r="139" spans="1:65" s="2" customFormat="1" ht="21.75" customHeight="1">
      <c r="A139" s="29"/>
      <c r="B139" s="116"/>
      <c r="C139" s="165" t="s">
        <v>7</v>
      </c>
      <c r="D139" s="165" t="s">
        <v>149</v>
      </c>
      <c r="E139" s="166" t="s">
        <v>150</v>
      </c>
      <c r="F139" s="167" t="s">
        <v>151</v>
      </c>
      <c r="G139" s="168" t="s">
        <v>152</v>
      </c>
      <c r="H139" s="169">
        <v>69</v>
      </c>
      <c r="I139" s="170"/>
      <c r="J139" s="171">
        <f>ROUND(I139*H139,2)</f>
        <v>0</v>
      </c>
      <c r="K139" s="172"/>
      <c r="L139" s="173"/>
      <c r="M139" s="174" t="s">
        <v>1</v>
      </c>
      <c r="N139" s="175" t="s">
        <v>40</v>
      </c>
      <c r="O139" s="55"/>
      <c r="P139" s="161">
        <f>O139*H139</f>
        <v>0</v>
      </c>
      <c r="Q139" s="161">
        <v>8.3000000000000001E-3</v>
      </c>
      <c r="R139" s="161">
        <f>Q139*H139</f>
        <v>0.57269999999999999</v>
      </c>
      <c r="S139" s="161">
        <v>0</v>
      </c>
      <c r="T139" s="162">
        <f>S139*H139</f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63" t="s">
        <v>153</v>
      </c>
      <c r="AT139" s="163" t="s">
        <v>149</v>
      </c>
      <c r="AU139" s="163" t="s">
        <v>99</v>
      </c>
      <c r="AY139" s="14" t="s">
        <v>121</v>
      </c>
      <c r="BE139" s="164">
        <f>IF(N139="základná",J139,0)</f>
        <v>0</v>
      </c>
      <c r="BF139" s="164">
        <f>IF(N139="znížená",J139,0)</f>
        <v>0</v>
      </c>
      <c r="BG139" s="164">
        <f>IF(N139="zákl. prenesená",J139,0)</f>
        <v>0</v>
      </c>
      <c r="BH139" s="164">
        <f>IF(N139="zníž. prenesená",J139,0)</f>
        <v>0</v>
      </c>
      <c r="BI139" s="164">
        <f>IF(N139="nulová",J139,0)</f>
        <v>0</v>
      </c>
      <c r="BJ139" s="14" t="s">
        <v>99</v>
      </c>
      <c r="BK139" s="164">
        <f>ROUND(I139*H139,2)</f>
        <v>0</v>
      </c>
      <c r="BL139" s="14" t="s">
        <v>127</v>
      </c>
      <c r="BM139" s="163" t="s">
        <v>154</v>
      </c>
    </row>
    <row r="140" spans="1:65" s="2" customFormat="1" ht="21.75" customHeight="1">
      <c r="A140" s="29"/>
      <c r="B140" s="116"/>
      <c r="C140" s="165" t="s">
        <v>155</v>
      </c>
      <c r="D140" s="165" t="s">
        <v>149</v>
      </c>
      <c r="E140" s="166" t="s">
        <v>156</v>
      </c>
      <c r="F140" s="167" t="s">
        <v>157</v>
      </c>
      <c r="G140" s="168" t="s">
        <v>152</v>
      </c>
      <c r="H140" s="169">
        <v>46</v>
      </c>
      <c r="I140" s="170"/>
      <c r="J140" s="171">
        <f>ROUND(I140*H140,2)</f>
        <v>0</v>
      </c>
      <c r="K140" s="172"/>
      <c r="L140" s="173"/>
      <c r="M140" s="174" t="s">
        <v>1</v>
      </c>
      <c r="N140" s="175" t="s">
        <v>40</v>
      </c>
      <c r="O140" s="55"/>
      <c r="P140" s="161">
        <f>O140*H140</f>
        <v>0</v>
      </c>
      <c r="Q140" s="161">
        <v>9.4000000000000004E-3</v>
      </c>
      <c r="R140" s="161">
        <f>Q140*H140</f>
        <v>0.43240000000000001</v>
      </c>
      <c r="S140" s="161">
        <v>0</v>
      </c>
      <c r="T140" s="162">
        <f>S140*H140</f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63" t="s">
        <v>153</v>
      </c>
      <c r="AT140" s="163" t="s">
        <v>149</v>
      </c>
      <c r="AU140" s="163" t="s">
        <v>99</v>
      </c>
      <c r="AY140" s="14" t="s">
        <v>121</v>
      </c>
      <c r="BE140" s="164">
        <f>IF(N140="základná",J140,0)</f>
        <v>0</v>
      </c>
      <c r="BF140" s="164">
        <f>IF(N140="znížená",J140,0)</f>
        <v>0</v>
      </c>
      <c r="BG140" s="164">
        <f>IF(N140="zákl. prenesená",J140,0)</f>
        <v>0</v>
      </c>
      <c r="BH140" s="164">
        <f>IF(N140="zníž. prenesená",J140,0)</f>
        <v>0</v>
      </c>
      <c r="BI140" s="164">
        <f>IF(N140="nulová",J140,0)</f>
        <v>0</v>
      </c>
      <c r="BJ140" s="14" t="s">
        <v>99</v>
      </c>
      <c r="BK140" s="164">
        <f>ROUND(I140*H140,2)</f>
        <v>0</v>
      </c>
      <c r="BL140" s="14" t="s">
        <v>127</v>
      </c>
      <c r="BM140" s="163" t="s">
        <v>158</v>
      </c>
    </row>
    <row r="141" spans="1:65" s="2" customFormat="1" ht="21.75" customHeight="1">
      <c r="A141" s="29"/>
      <c r="B141" s="116"/>
      <c r="C141" s="165" t="s">
        <v>159</v>
      </c>
      <c r="D141" s="165" t="s">
        <v>149</v>
      </c>
      <c r="E141" s="166" t="s">
        <v>160</v>
      </c>
      <c r="F141" s="167" t="s">
        <v>161</v>
      </c>
      <c r="G141" s="168" t="s">
        <v>152</v>
      </c>
      <c r="H141" s="169">
        <v>150</v>
      </c>
      <c r="I141" s="170"/>
      <c r="J141" s="171">
        <f>ROUND(I141*H141,2)</f>
        <v>0</v>
      </c>
      <c r="K141" s="172"/>
      <c r="L141" s="173"/>
      <c r="M141" s="174" t="s">
        <v>1</v>
      </c>
      <c r="N141" s="175" t="s">
        <v>40</v>
      </c>
      <c r="O141" s="55"/>
      <c r="P141" s="161">
        <f>O141*H141</f>
        <v>0</v>
      </c>
      <c r="Q141" s="161">
        <v>5.3999999999999999E-2</v>
      </c>
      <c r="R141" s="161">
        <f>Q141*H141</f>
        <v>8.1</v>
      </c>
      <c r="S141" s="161">
        <v>0</v>
      </c>
      <c r="T141" s="162">
        <f>S141*H141</f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63" t="s">
        <v>153</v>
      </c>
      <c r="AT141" s="163" t="s">
        <v>149</v>
      </c>
      <c r="AU141" s="163" t="s">
        <v>99</v>
      </c>
      <c r="AY141" s="14" t="s">
        <v>121</v>
      </c>
      <c r="BE141" s="164">
        <f>IF(N141="základná",J141,0)</f>
        <v>0</v>
      </c>
      <c r="BF141" s="164">
        <f>IF(N141="znížená",J141,0)</f>
        <v>0</v>
      </c>
      <c r="BG141" s="164">
        <f>IF(N141="zákl. prenesená",J141,0)</f>
        <v>0</v>
      </c>
      <c r="BH141" s="164">
        <f>IF(N141="zníž. prenesená",J141,0)</f>
        <v>0</v>
      </c>
      <c r="BI141" s="164">
        <f>IF(N141="nulová",J141,0)</f>
        <v>0</v>
      </c>
      <c r="BJ141" s="14" t="s">
        <v>99</v>
      </c>
      <c r="BK141" s="164">
        <f>ROUND(I141*H141,2)</f>
        <v>0</v>
      </c>
      <c r="BL141" s="14" t="s">
        <v>127</v>
      </c>
      <c r="BM141" s="163" t="s">
        <v>162</v>
      </c>
    </row>
    <row r="142" spans="1:65" s="12" customFormat="1" ht="22.9" customHeight="1">
      <c r="B142" s="138"/>
      <c r="D142" s="139" t="s">
        <v>73</v>
      </c>
      <c r="E142" s="149" t="s">
        <v>163</v>
      </c>
      <c r="F142" s="149" t="s">
        <v>164</v>
      </c>
      <c r="I142" s="141"/>
      <c r="J142" s="150">
        <f>BK142</f>
        <v>0</v>
      </c>
      <c r="L142" s="138"/>
      <c r="M142" s="143"/>
      <c r="N142" s="144"/>
      <c r="O142" s="144"/>
      <c r="P142" s="145">
        <f>SUM(P143:P147)</f>
        <v>0</v>
      </c>
      <c r="Q142" s="144"/>
      <c r="R142" s="145">
        <f>SUM(R143:R147)</f>
        <v>0</v>
      </c>
      <c r="S142" s="144"/>
      <c r="T142" s="146">
        <f>SUM(T143:T147)</f>
        <v>121.00000000000001</v>
      </c>
      <c r="AR142" s="139" t="s">
        <v>79</v>
      </c>
      <c r="AT142" s="147" t="s">
        <v>73</v>
      </c>
      <c r="AU142" s="147" t="s">
        <v>79</v>
      </c>
      <c r="AY142" s="139" t="s">
        <v>121</v>
      </c>
      <c r="BK142" s="148">
        <f>SUM(BK143:BK147)</f>
        <v>0</v>
      </c>
    </row>
    <row r="143" spans="1:65" s="2" customFormat="1" ht="33" customHeight="1">
      <c r="A143" s="29"/>
      <c r="B143" s="116"/>
      <c r="C143" s="151" t="s">
        <v>165</v>
      </c>
      <c r="D143" s="151" t="s">
        <v>124</v>
      </c>
      <c r="E143" s="152" t="s">
        <v>166</v>
      </c>
      <c r="F143" s="153" t="s">
        <v>167</v>
      </c>
      <c r="G143" s="154" t="s">
        <v>126</v>
      </c>
      <c r="H143" s="155">
        <v>55</v>
      </c>
      <c r="I143" s="156"/>
      <c r="J143" s="157">
        <f>ROUND(I143*H143,2)</f>
        <v>0</v>
      </c>
      <c r="K143" s="158"/>
      <c r="L143" s="30"/>
      <c r="M143" s="159" t="s">
        <v>1</v>
      </c>
      <c r="N143" s="160" t="s">
        <v>40</v>
      </c>
      <c r="O143" s="55"/>
      <c r="P143" s="161">
        <f>O143*H143</f>
        <v>0</v>
      </c>
      <c r="Q143" s="161">
        <v>0</v>
      </c>
      <c r="R143" s="161">
        <f>Q143*H143</f>
        <v>0</v>
      </c>
      <c r="S143" s="161">
        <v>2.2000000000000002</v>
      </c>
      <c r="T143" s="162">
        <f>S143*H143</f>
        <v>121.00000000000001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63" t="s">
        <v>127</v>
      </c>
      <c r="AT143" s="163" t="s">
        <v>124</v>
      </c>
      <c r="AU143" s="163" t="s">
        <v>99</v>
      </c>
      <c r="AY143" s="14" t="s">
        <v>121</v>
      </c>
      <c r="BE143" s="164">
        <f>IF(N143="základná",J143,0)</f>
        <v>0</v>
      </c>
      <c r="BF143" s="164">
        <f>IF(N143="znížená",J143,0)</f>
        <v>0</v>
      </c>
      <c r="BG143" s="164">
        <f>IF(N143="zákl. prenesená",J143,0)</f>
        <v>0</v>
      </c>
      <c r="BH143" s="164">
        <f>IF(N143="zníž. prenesená",J143,0)</f>
        <v>0</v>
      </c>
      <c r="BI143" s="164">
        <f>IF(N143="nulová",J143,0)</f>
        <v>0</v>
      </c>
      <c r="BJ143" s="14" t="s">
        <v>99</v>
      </c>
      <c r="BK143" s="164">
        <f>ROUND(I143*H143,2)</f>
        <v>0</v>
      </c>
      <c r="BL143" s="14" t="s">
        <v>127</v>
      </c>
      <c r="BM143" s="163" t="s">
        <v>168</v>
      </c>
    </row>
    <row r="144" spans="1:65" s="2" customFormat="1" ht="21.75" customHeight="1">
      <c r="A144" s="29"/>
      <c r="B144" s="116"/>
      <c r="C144" s="151" t="s">
        <v>169</v>
      </c>
      <c r="D144" s="151" t="s">
        <v>124</v>
      </c>
      <c r="E144" s="152" t="s">
        <v>170</v>
      </c>
      <c r="F144" s="153" t="s">
        <v>171</v>
      </c>
      <c r="G144" s="154" t="s">
        <v>172</v>
      </c>
      <c r="H144" s="155">
        <v>123.52</v>
      </c>
      <c r="I144" s="156"/>
      <c r="J144" s="157">
        <f>ROUND(I144*H144,2)</f>
        <v>0</v>
      </c>
      <c r="K144" s="158"/>
      <c r="L144" s="30"/>
      <c r="M144" s="159" t="s">
        <v>1</v>
      </c>
      <c r="N144" s="160" t="s">
        <v>40</v>
      </c>
      <c r="O144" s="55"/>
      <c r="P144" s="161">
        <f>O144*H144</f>
        <v>0</v>
      </c>
      <c r="Q144" s="161">
        <v>0</v>
      </c>
      <c r="R144" s="161">
        <f>Q144*H144</f>
        <v>0</v>
      </c>
      <c r="S144" s="161">
        <v>0</v>
      </c>
      <c r="T144" s="162">
        <f>S144*H144</f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63" t="s">
        <v>127</v>
      </c>
      <c r="AT144" s="163" t="s">
        <v>124</v>
      </c>
      <c r="AU144" s="163" t="s">
        <v>99</v>
      </c>
      <c r="AY144" s="14" t="s">
        <v>121</v>
      </c>
      <c r="BE144" s="164">
        <f>IF(N144="základná",J144,0)</f>
        <v>0</v>
      </c>
      <c r="BF144" s="164">
        <f>IF(N144="znížená",J144,0)</f>
        <v>0</v>
      </c>
      <c r="BG144" s="164">
        <f>IF(N144="zákl. prenesená",J144,0)</f>
        <v>0</v>
      </c>
      <c r="BH144" s="164">
        <f>IF(N144="zníž. prenesená",J144,0)</f>
        <v>0</v>
      </c>
      <c r="BI144" s="164">
        <f>IF(N144="nulová",J144,0)</f>
        <v>0</v>
      </c>
      <c r="BJ144" s="14" t="s">
        <v>99</v>
      </c>
      <c r="BK144" s="164">
        <f>ROUND(I144*H144,2)</f>
        <v>0</v>
      </c>
      <c r="BL144" s="14" t="s">
        <v>127</v>
      </c>
      <c r="BM144" s="163" t="s">
        <v>173</v>
      </c>
    </row>
    <row r="145" spans="1:65" s="2" customFormat="1" ht="21.75" customHeight="1">
      <c r="A145" s="29"/>
      <c r="B145" s="116"/>
      <c r="C145" s="151" t="s">
        <v>174</v>
      </c>
      <c r="D145" s="151" t="s">
        <v>124</v>
      </c>
      <c r="E145" s="152" t="s">
        <v>175</v>
      </c>
      <c r="F145" s="153" t="s">
        <v>176</v>
      </c>
      <c r="G145" s="154" t="s">
        <v>172</v>
      </c>
      <c r="H145" s="155">
        <v>123.52</v>
      </c>
      <c r="I145" s="156"/>
      <c r="J145" s="157">
        <f>ROUND(I145*H145,2)</f>
        <v>0</v>
      </c>
      <c r="K145" s="158"/>
      <c r="L145" s="30"/>
      <c r="M145" s="159" t="s">
        <v>1</v>
      </c>
      <c r="N145" s="160" t="s">
        <v>40</v>
      </c>
      <c r="O145" s="55"/>
      <c r="P145" s="161">
        <f>O145*H145</f>
        <v>0</v>
      </c>
      <c r="Q145" s="161">
        <v>0</v>
      </c>
      <c r="R145" s="161">
        <f>Q145*H145</f>
        <v>0</v>
      </c>
      <c r="S145" s="161">
        <v>0</v>
      </c>
      <c r="T145" s="162">
        <f>S145*H145</f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63" t="s">
        <v>127</v>
      </c>
      <c r="AT145" s="163" t="s">
        <v>124</v>
      </c>
      <c r="AU145" s="163" t="s">
        <v>99</v>
      </c>
      <c r="AY145" s="14" t="s">
        <v>121</v>
      </c>
      <c r="BE145" s="164">
        <f>IF(N145="základná",J145,0)</f>
        <v>0</v>
      </c>
      <c r="BF145" s="164">
        <f>IF(N145="znížená",J145,0)</f>
        <v>0</v>
      </c>
      <c r="BG145" s="164">
        <f>IF(N145="zákl. prenesená",J145,0)</f>
        <v>0</v>
      </c>
      <c r="BH145" s="164">
        <f>IF(N145="zníž. prenesená",J145,0)</f>
        <v>0</v>
      </c>
      <c r="BI145" s="164">
        <f>IF(N145="nulová",J145,0)</f>
        <v>0</v>
      </c>
      <c r="BJ145" s="14" t="s">
        <v>99</v>
      </c>
      <c r="BK145" s="164">
        <f>ROUND(I145*H145,2)</f>
        <v>0</v>
      </c>
      <c r="BL145" s="14" t="s">
        <v>127</v>
      </c>
      <c r="BM145" s="163" t="s">
        <v>177</v>
      </c>
    </row>
    <row r="146" spans="1:65" s="2" customFormat="1" ht="16.5" customHeight="1">
      <c r="A146" s="29"/>
      <c r="B146" s="116"/>
      <c r="C146" s="151" t="s">
        <v>178</v>
      </c>
      <c r="D146" s="151" t="s">
        <v>124</v>
      </c>
      <c r="E146" s="152" t="s">
        <v>179</v>
      </c>
      <c r="F146" s="153" t="s">
        <v>180</v>
      </c>
      <c r="G146" s="154" t="s">
        <v>172</v>
      </c>
      <c r="H146" s="155">
        <v>123.52</v>
      </c>
      <c r="I146" s="156"/>
      <c r="J146" s="157">
        <f>ROUND(I146*H146,2)</f>
        <v>0</v>
      </c>
      <c r="K146" s="158"/>
      <c r="L146" s="30"/>
      <c r="M146" s="159" t="s">
        <v>1</v>
      </c>
      <c r="N146" s="160" t="s">
        <v>40</v>
      </c>
      <c r="O146" s="55"/>
      <c r="P146" s="161">
        <f>O146*H146</f>
        <v>0</v>
      </c>
      <c r="Q146" s="161">
        <v>0</v>
      </c>
      <c r="R146" s="161">
        <f>Q146*H146</f>
        <v>0</v>
      </c>
      <c r="S146" s="161">
        <v>0</v>
      </c>
      <c r="T146" s="162">
        <f>S146*H146</f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63" t="s">
        <v>127</v>
      </c>
      <c r="AT146" s="163" t="s">
        <v>124</v>
      </c>
      <c r="AU146" s="163" t="s">
        <v>99</v>
      </c>
      <c r="AY146" s="14" t="s">
        <v>121</v>
      </c>
      <c r="BE146" s="164">
        <f>IF(N146="základná",J146,0)</f>
        <v>0</v>
      </c>
      <c r="BF146" s="164">
        <f>IF(N146="znížená",J146,0)</f>
        <v>0</v>
      </c>
      <c r="BG146" s="164">
        <f>IF(N146="zákl. prenesená",J146,0)</f>
        <v>0</v>
      </c>
      <c r="BH146" s="164">
        <f>IF(N146="zníž. prenesená",J146,0)</f>
        <v>0</v>
      </c>
      <c r="BI146" s="164">
        <f>IF(N146="nulová",J146,0)</f>
        <v>0</v>
      </c>
      <c r="BJ146" s="14" t="s">
        <v>99</v>
      </c>
      <c r="BK146" s="164">
        <f>ROUND(I146*H146,2)</f>
        <v>0</v>
      </c>
      <c r="BL146" s="14" t="s">
        <v>127</v>
      </c>
      <c r="BM146" s="163" t="s">
        <v>181</v>
      </c>
    </row>
    <row r="147" spans="1:65" s="2" customFormat="1" ht="21.75" customHeight="1">
      <c r="A147" s="29"/>
      <c r="B147" s="116"/>
      <c r="C147" s="151" t="s">
        <v>182</v>
      </c>
      <c r="D147" s="151" t="s">
        <v>124</v>
      </c>
      <c r="E147" s="152" t="s">
        <v>183</v>
      </c>
      <c r="F147" s="153" t="s">
        <v>184</v>
      </c>
      <c r="G147" s="154" t="s">
        <v>172</v>
      </c>
      <c r="H147" s="155">
        <v>123.52</v>
      </c>
      <c r="I147" s="156"/>
      <c r="J147" s="157">
        <f>ROUND(I147*H147,2)</f>
        <v>0</v>
      </c>
      <c r="K147" s="158"/>
      <c r="L147" s="30"/>
      <c r="M147" s="159" t="s">
        <v>1</v>
      </c>
      <c r="N147" s="160" t="s">
        <v>40</v>
      </c>
      <c r="O147" s="55"/>
      <c r="P147" s="161">
        <f>O147*H147</f>
        <v>0</v>
      </c>
      <c r="Q147" s="161">
        <v>0</v>
      </c>
      <c r="R147" s="161">
        <f>Q147*H147</f>
        <v>0</v>
      </c>
      <c r="S147" s="161">
        <v>0</v>
      </c>
      <c r="T147" s="162">
        <f>S147*H147</f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63" t="s">
        <v>127</v>
      </c>
      <c r="AT147" s="163" t="s">
        <v>124</v>
      </c>
      <c r="AU147" s="163" t="s">
        <v>99</v>
      </c>
      <c r="AY147" s="14" t="s">
        <v>121</v>
      </c>
      <c r="BE147" s="164">
        <f>IF(N147="základná",J147,0)</f>
        <v>0</v>
      </c>
      <c r="BF147" s="164">
        <f>IF(N147="znížená",J147,0)</f>
        <v>0</v>
      </c>
      <c r="BG147" s="164">
        <f>IF(N147="zákl. prenesená",J147,0)</f>
        <v>0</v>
      </c>
      <c r="BH147" s="164">
        <f>IF(N147="zníž. prenesená",J147,0)</f>
        <v>0</v>
      </c>
      <c r="BI147" s="164">
        <f>IF(N147="nulová",J147,0)</f>
        <v>0</v>
      </c>
      <c r="BJ147" s="14" t="s">
        <v>99</v>
      </c>
      <c r="BK147" s="164">
        <f>ROUND(I147*H147,2)</f>
        <v>0</v>
      </c>
      <c r="BL147" s="14" t="s">
        <v>127</v>
      </c>
      <c r="BM147" s="163" t="s">
        <v>185</v>
      </c>
    </row>
    <row r="148" spans="1:65" s="12" customFormat="1" ht="25.9" customHeight="1">
      <c r="B148" s="138"/>
      <c r="D148" s="139" t="s">
        <v>73</v>
      </c>
      <c r="E148" s="140" t="s">
        <v>186</v>
      </c>
      <c r="F148" s="140" t="s">
        <v>187</v>
      </c>
      <c r="I148" s="141"/>
      <c r="J148" s="142">
        <f>BK148</f>
        <v>0</v>
      </c>
      <c r="L148" s="138"/>
      <c r="M148" s="143"/>
      <c r="N148" s="144"/>
      <c r="O148" s="144"/>
      <c r="P148" s="145">
        <f>P149</f>
        <v>0</v>
      </c>
      <c r="Q148" s="144"/>
      <c r="R148" s="145">
        <f>R149</f>
        <v>4.3975520000000001</v>
      </c>
      <c r="S148" s="144"/>
      <c r="T148" s="146">
        <f>T149</f>
        <v>2.52</v>
      </c>
      <c r="AR148" s="139" t="s">
        <v>99</v>
      </c>
      <c r="AT148" s="147" t="s">
        <v>73</v>
      </c>
      <c r="AU148" s="147" t="s">
        <v>74</v>
      </c>
      <c r="AY148" s="139" t="s">
        <v>121</v>
      </c>
      <c r="BK148" s="148">
        <f>BK149</f>
        <v>0</v>
      </c>
    </row>
    <row r="149" spans="1:65" s="12" customFormat="1" ht="22.9" customHeight="1">
      <c r="B149" s="138"/>
      <c r="D149" s="139" t="s">
        <v>73</v>
      </c>
      <c r="E149" s="149" t="s">
        <v>188</v>
      </c>
      <c r="F149" s="149" t="s">
        <v>189</v>
      </c>
      <c r="I149" s="141"/>
      <c r="J149" s="150">
        <f>BK149</f>
        <v>0</v>
      </c>
      <c r="L149" s="138"/>
      <c r="M149" s="143"/>
      <c r="N149" s="144"/>
      <c r="O149" s="144"/>
      <c r="P149" s="145">
        <f>SUM(P150:P157)</f>
        <v>0</v>
      </c>
      <c r="Q149" s="144"/>
      <c r="R149" s="145">
        <f>SUM(R150:R157)</f>
        <v>4.3975520000000001</v>
      </c>
      <c r="S149" s="144"/>
      <c r="T149" s="146">
        <f>SUM(T150:T157)</f>
        <v>2.52</v>
      </c>
      <c r="AR149" s="139" t="s">
        <v>99</v>
      </c>
      <c r="AT149" s="147" t="s">
        <v>73</v>
      </c>
      <c r="AU149" s="147" t="s">
        <v>79</v>
      </c>
      <c r="AY149" s="139" t="s">
        <v>121</v>
      </c>
      <c r="BK149" s="148">
        <f>SUM(BK150:BK157)</f>
        <v>0</v>
      </c>
    </row>
    <row r="150" spans="1:65" s="2" customFormat="1" ht="21.75" customHeight="1">
      <c r="A150" s="29"/>
      <c r="B150" s="116"/>
      <c r="C150" s="165" t="s">
        <v>190</v>
      </c>
      <c r="D150" s="165" t="s">
        <v>149</v>
      </c>
      <c r="E150" s="166" t="s">
        <v>191</v>
      </c>
      <c r="F150" s="167" t="s">
        <v>192</v>
      </c>
      <c r="G150" s="168" t="s">
        <v>152</v>
      </c>
      <c r="H150" s="169">
        <v>2</v>
      </c>
      <c r="I150" s="170"/>
      <c r="J150" s="171">
        <f t="shared" ref="J150:J157" si="5">ROUND(I150*H150,2)</f>
        <v>0</v>
      </c>
      <c r="K150" s="172"/>
      <c r="L150" s="173"/>
      <c r="M150" s="174" t="s">
        <v>1</v>
      </c>
      <c r="N150" s="175" t="s">
        <v>40</v>
      </c>
      <c r="O150" s="55"/>
      <c r="P150" s="161">
        <f t="shared" ref="P150:P157" si="6">O150*H150</f>
        <v>0</v>
      </c>
      <c r="Q150" s="161">
        <v>0.161</v>
      </c>
      <c r="R150" s="161">
        <f t="shared" ref="R150:R157" si="7">Q150*H150</f>
        <v>0.32200000000000001</v>
      </c>
      <c r="S150" s="161">
        <v>0</v>
      </c>
      <c r="T150" s="162">
        <f t="shared" ref="T150:T157" si="8">S150*H150</f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63" t="s">
        <v>193</v>
      </c>
      <c r="AT150" s="163" t="s">
        <v>149</v>
      </c>
      <c r="AU150" s="163" t="s">
        <v>99</v>
      </c>
      <c r="AY150" s="14" t="s">
        <v>121</v>
      </c>
      <c r="BE150" s="164">
        <f t="shared" ref="BE150:BE157" si="9">IF(N150="základná",J150,0)</f>
        <v>0</v>
      </c>
      <c r="BF150" s="164">
        <f t="shared" ref="BF150:BF157" si="10">IF(N150="znížená",J150,0)</f>
        <v>0</v>
      </c>
      <c r="BG150" s="164">
        <f t="shared" ref="BG150:BG157" si="11">IF(N150="zákl. prenesená",J150,0)</f>
        <v>0</v>
      </c>
      <c r="BH150" s="164">
        <f t="shared" ref="BH150:BH157" si="12">IF(N150="zníž. prenesená",J150,0)</f>
        <v>0</v>
      </c>
      <c r="BI150" s="164">
        <f t="shared" ref="BI150:BI157" si="13">IF(N150="nulová",J150,0)</f>
        <v>0</v>
      </c>
      <c r="BJ150" s="14" t="s">
        <v>99</v>
      </c>
      <c r="BK150" s="164">
        <f t="shared" ref="BK150:BK157" si="14">ROUND(I150*H150,2)</f>
        <v>0</v>
      </c>
      <c r="BL150" s="14" t="s">
        <v>194</v>
      </c>
      <c r="BM150" s="163" t="s">
        <v>195</v>
      </c>
    </row>
    <row r="151" spans="1:65" s="2" customFormat="1" ht="21.75" customHeight="1">
      <c r="A151" s="29"/>
      <c r="B151" s="116"/>
      <c r="C151" s="151" t="s">
        <v>196</v>
      </c>
      <c r="D151" s="151" t="s">
        <v>124</v>
      </c>
      <c r="E151" s="152" t="s">
        <v>197</v>
      </c>
      <c r="F151" s="153" t="s">
        <v>198</v>
      </c>
      <c r="G151" s="154" t="s">
        <v>152</v>
      </c>
      <c r="H151" s="155">
        <v>2</v>
      </c>
      <c r="I151" s="156"/>
      <c r="J151" s="157">
        <f t="shared" si="5"/>
        <v>0</v>
      </c>
      <c r="K151" s="158"/>
      <c r="L151" s="30"/>
      <c r="M151" s="159" t="s">
        <v>1</v>
      </c>
      <c r="N151" s="160" t="s">
        <v>40</v>
      </c>
      <c r="O151" s="55"/>
      <c r="P151" s="161">
        <f t="shared" si="6"/>
        <v>0</v>
      </c>
      <c r="Q151" s="161">
        <v>1.01E-3</v>
      </c>
      <c r="R151" s="161">
        <f t="shared" si="7"/>
        <v>2.0200000000000001E-3</v>
      </c>
      <c r="S151" s="161">
        <v>0</v>
      </c>
      <c r="T151" s="162">
        <f t="shared" si="8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63" t="s">
        <v>194</v>
      </c>
      <c r="AT151" s="163" t="s">
        <v>124</v>
      </c>
      <c r="AU151" s="163" t="s">
        <v>99</v>
      </c>
      <c r="AY151" s="14" t="s">
        <v>121</v>
      </c>
      <c r="BE151" s="164">
        <f t="shared" si="9"/>
        <v>0</v>
      </c>
      <c r="BF151" s="164">
        <f t="shared" si="10"/>
        <v>0</v>
      </c>
      <c r="BG151" s="164">
        <f t="shared" si="11"/>
        <v>0</v>
      </c>
      <c r="BH151" s="164">
        <f t="shared" si="12"/>
        <v>0</v>
      </c>
      <c r="BI151" s="164">
        <f t="shared" si="13"/>
        <v>0</v>
      </c>
      <c r="BJ151" s="14" t="s">
        <v>99</v>
      </c>
      <c r="BK151" s="164">
        <f t="shared" si="14"/>
        <v>0</v>
      </c>
      <c r="BL151" s="14" t="s">
        <v>194</v>
      </c>
      <c r="BM151" s="163" t="s">
        <v>199</v>
      </c>
    </row>
    <row r="152" spans="1:65" s="2" customFormat="1" ht="21.75" customHeight="1">
      <c r="A152" s="29"/>
      <c r="B152" s="116"/>
      <c r="C152" s="165" t="s">
        <v>200</v>
      </c>
      <c r="D152" s="165" t="s">
        <v>149</v>
      </c>
      <c r="E152" s="166" t="s">
        <v>201</v>
      </c>
      <c r="F152" s="167" t="s">
        <v>202</v>
      </c>
      <c r="G152" s="168" t="s">
        <v>152</v>
      </c>
      <c r="H152" s="169">
        <v>2</v>
      </c>
      <c r="I152" s="170"/>
      <c r="J152" s="171">
        <f t="shared" si="5"/>
        <v>0</v>
      </c>
      <c r="K152" s="172"/>
      <c r="L152" s="173"/>
      <c r="M152" s="174" t="s">
        <v>1</v>
      </c>
      <c r="N152" s="175" t="s">
        <v>40</v>
      </c>
      <c r="O152" s="55"/>
      <c r="P152" s="161">
        <f t="shared" si="6"/>
        <v>0</v>
      </c>
      <c r="Q152" s="161">
        <v>5.1499999999999997E-2</v>
      </c>
      <c r="R152" s="161">
        <f t="shared" si="7"/>
        <v>0.10299999999999999</v>
      </c>
      <c r="S152" s="161">
        <v>0</v>
      </c>
      <c r="T152" s="162">
        <f t="shared" si="8"/>
        <v>0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63" t="s">
        <v>193</v>
      </c>
      <c r="AT152" s="163" t="s">
        <v>149</v>
      </c>
      <c r="AU152" s="163" t="s">
        <v>99</v>
      </c>
      <c r="AY152" s="14" t="s">
        <v>121</v>
      </c>
      <c r="BE152" s="164">
        <f t="shared" si="9"/>
        <v>0</v>
      </c>
      <c r="BF152" s="164">
        <f t="shared" si="10"/>
        <v>0</v>
      </c>
      <c r="BG152" s="164">
        <f t="shared" si="11"/>
        <v>0</v>
      </c>
      <c r="BH152" s="164">
        <f t="shared" si="12"/>
        <v>0</v>
      </c>
      <c r="BI152" s="164">
        <f t="shared" si="13"/>
        <v>0</v>
      </c>
      <c r="BJ152" s="14" t="s">
        <v>99</v>
      </c>
      <c r="BK152" s="164">
        <f t="shared" si="14"/>
        <v>0</v>
      </c>
      <c r="BL152" s="14" t="s">
        <v>194</v>
      </c>
      <c r="BM152" s="163" t="s">
        <v>203</v>
      </c>
    </row>
    <row r="153" spans="1:65" s="2" customFormat="1" ht="21.75" customHeight="1">
      <c r="A153" s="29"/>
      <c r="B153" s="116"/>
      <c r="C153" s="151" t="s">
        <v>204</v>
      </c>
      <c r="D153" s="151" t="s">
        <v>124</v>
      </c>
      <c r="E153" s="152" t="s">
        <v>205</v>
      </c>
      <c r="F153" s="153" t="s">
        <v>206</v>
      </c>
      <c r="G153" s="154" t="s">
        <v>152</v>
      </c>
      <c r="H153" s="155">
        <v>2</v>
      </c>
      <c r="I153" s="156"/>
      <c r="J153" s="157">
        <f t="shared" si="5"/>
        <v>0</v>
      </c>
      <c r="K153" s="158"/>
      <c r="L153" s="30"/>
      <c r="M153" s="159" t="s">
        <v>1</v>
      </c>
      <c r="N153" s="160" t="s">
        <v>40</v>
      </c>
      <c r="O153" s="55"/>
      <c r="P153" s="161">
        <f t="shared" si="6"/>
        <v>0</v>
      </c>
      <c r="Q153" s="161">
        <v>3.2000000000000003E-4</v>
      </c>
      <c r="R153" s="161">
        <f t="shared" si="7"/>
        <v>6.4000000000000005E-4</v>
      </c>
      <c r="S153" s="161">
        <v>0</v>
      </c>
      <c r="T153" s="162">
        <f t="shared" si="8"/>
        <v>0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63" t="s">
        <v>194</v>
      </c>
      <c r="AT153" s="163" t="s">
        <v>124</v>
      </c>
      <c r="AU153" s="163" t="s">
        <v>99</v>
      </c>
      <c r="AY153" s="14" t="s">
        <v>121</v>
      </c>
      <c r="BE153" s="164">
        <f t="shared" si="9"/>
        <v>0</v>
      </c>
      <c r="BF153" s="164">
        <f t="shared" si="10"/>
        <v>0</v>
      </c>
      <c r="BG153" s="164">
        <f t="shared" si="11"/>
        <v>0</v>
      </c>
      <c r="BH153" s="164">
        <f t="shared" si="12"/>
        <v>0</v>
      </c>
      <c r="BI153" s="164">
        <f t="shared" si="13"/>
        <v>0</v>
      </c>
      <c r="BJ153" s="14" t="s">
        <v>99</v>
      </c>
      <c r="BK153" s="164">
        <f t="shared" si="14"/>
        <v>0</v>
      </c>
      <c r="BL153" s="14" t="s">
        <v>194</v>
      </c>
      <c r="BM153" s="163" t="s">
        <v>207</v>
      </c>
    </row>
    <row r="154" spans="1:65" s="2" customFormat="1" ht="21.75" customHeight="1">
      <c r="A154" s="29"/>
      <c r="B154" s="116"/>
      <c r="C154" s="151" t="s">
        <v>208</v>
      </c>
      <c r="D154" s="151" t="s">
        <v>124</v>
      </c>
      <c r="E154" s="152" t="s">
        <v>209</v>
      </c>
      <c r="F154" s="153" t="s">
        <v>210</v>
      </c>
      <c r="G154" s="154" t="s">
        <v>211</v>
      </c>
      <c r="H154" s="155">
        <v>280</v>
      </c>
      <c r="I154" s="156"/>
      <c r="J154" s="157">
        <f t="shared" si="5"/>
        <v>0</v>
      </c>
      <c r="K154" s="158"/>
      <c r="L154" s="30"/>
      <c r="M154" s="159" t="s">
        <v>1</v>
      </c>
      <c r="N154" s="160" t="s">
        <v>40</v>
      </c>
      <c r="O154" s="55"/>
      <c r="P154" s="161">
        <f t="shared" si="6"/>
        <v>0</v>
      </c>
      <c r="Q154" s="161">
        <v>0</v>
      </c>
      <c r="R154" s="161">
        <f t="shared" si="7"/>
        <v>0</v>
      </c>
      <c r="S154" s="161">
        <v>0</v>
      </c>
      <c r="T154" s="162">
        <f t="shared" si="8"/>
        <v>0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63" t="s">
        <v>194</v>
      </c>
      <c r="AT154" s="163" t="s">
        <v>124</v>
      </c>
      <c r="AU154" s="163" t="s">
        <v>99</v>
      </c>
      <c r="AY154" s="14" t="s">
        <v>121</v>
      </c>
      <c r="BE154" s="164">
        <f t="shared" si="9"/>
        <v>0</v>
      </c>
      <c r="BF154" s="164">
        <f t="shared" si="10"/>
        <v>0</v>
      </c>
      <c r="BG154" s="164">
        <f t="shared" si="11"/>
        <v>0</v>
      </c>
      <c r="BH154" s="164">
        <f t="shared" si="12"/>
        <v>0</v>
      </c>
      <c r="BI154" s="164">
        <f t="shared" si="13"/>
        <v>0</v>
      </c>
      <c r="BJ154" s="14" t="s">
        <v>99</v>
      </c>
      <c r="BK154" s="164">
        <f t="shared" si="14"/>
        <v>0</v>
      </c>
      <c r="BL154" s="14" t="s">
        <v>194</v>
      </c>
      <c r="BM154" s="163" t="s">
        <v>212</v>
      </c>
    </row>
    <row r="155" spans="1:65" s="2" customFormat="1" ht="33" customHeight="1">
      <c r="A155" s="29"/>
      <c r="B155" s="116"/>
      <c r="C155" s="165" t="s">
        <v>194</v>
      </c>
      <c r="D155" s="165" t="s">
        <v>149</v>
      </c>
      <c r="E155" s="166" t="s">
        <v>213</v>
      </c>
      <c r="F155" s="167" t="s">
        <v>214</v>
      </c>
      <c r="G155" s="168" t="s">
        <v>152</v>
      </c>
      <c r="H155" s="169">
        <v>120.08</v>
      </c>
      <c r="I155" s="170"/>
      <c r="J155" s="171">
        <f t="shared" si="5"/>
        <v>0</v>
      </c>
      <c r="K155" s="172"/>
      <c r="L155" s="173"/>
      <c r="M155" s="174" t="s">
        <v>1</v>
      </c>
      <c r="N155" s="175" t="s">
        <v>40</v>
      </c>
      <c r="O155" s="55"/>
      <c r="P155" s="161">
        <f t="shared" si="6"/>
        <v>0</v>
      </c>
      <c r="Q155" s="161">
        <v>2.9899999999999999E-2</v>
      </c>
      <c r="R155" s="161">
        <f t="shared" si="7"/>
        <v>3.590392</v>
      </c>
      <c r="S155" s="161">
        <v>0</v>
      </c>
      <c r="T155" s="162">
        <f t="shared" si="8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63" t="s">
        <v>193</v>
      </c>
      <c r="AT155" s="163" t="s">
        <v>149</v>
      </c>
      <c r="AU155" s="163" t="s">
        <v>99</v>
      </c>
      <c r="AY155" s="14" t="s">
        <v>121</v>
      </c>
      <c r="BE155" s="164">
        <f t="shared" si="9"/>
        <v>0</v>
      </c>
      <c r="BF155" s="164">
        <f t="shared" si="10"/>
        <v>0</v>
      </c>
      <c r="BG155" s="164">
        <f t="shared" si="11"/>
        <v>0</v>
      </c>
      <c r="BH155" s="164">
        <f t="shared" si="12"/>
        <v>0</v>
      </c>
      <c r="BI155" s="164">
        <f t="shared" si="13"/>
        <v>0</v>
      </c>
      <c r="BJ155" s="14" t="s">
        <v>99</v>
      </c>
      <c r="BK155" s="164">
        <f t="shared" si="14"/>
        <v>0</v>
      </c>
      <c r="BL155" s="14" t="s">
        <v>194</v>
      </c>
      <c r="BM155" s="163" t="s">
        <v>215</v>
      </c>
    </row>
    <row r="156" spans="1:65" s="2" customFormat="1" ht="21.75" customHeight="1">
      <c r="A156" s="29"/>
      <c r="B156" s="116"/>
      <c r="C156" s="151" t="s">
        <v>216</v>
      </c>
      <c r="D156" s="151" t="s">
        <v>124</v>
      </c>
      <c r="E156" s="152" t="s">
        <v>217</v>
      </c>
      <c r="F156" s="153" t="s">
        <v>218</v>
      </c>
      <c r="G156" s="154" t="s">
        <v>211</v>
      </c>
      <c r="H156" s="155">
        <v>280</v>
      </c>
      <c r="I156" s="156"/>
      <c r="J156" s="157">
        <f t="shared" si="5"/>
        <v>0</v>
      </c>
      <c r="K156" s="158"/>
      <c r="L156" s="30"/>
      <c r="M156" s="159" t="s">
        <v>1</v>
      </c>
      <c r="N156" s="160" t="s">
        <v>40</v>
      </c>
      <c r="O156" s="55"/>
      <c r="P156" s="161">
        <f t="shared" si="6"/>
        <v>0</v>
      </c>
      <c r="Q156" s="161">
        <v>0</v>
      </c>
      <c r="R156" s="161">
        <f t="shared" si="7"/>
        <v>0</v>
      </c>
      <c r="S156" s="161">
        <v>8.9999999999999993E-3</v>
      </c>
      <c r="T156" s="162">
        <f t="shared" si="8"/>
        <v>2.52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63" t="s">
        <v>194</v>
      </c>
      <c r="AT156" s="163" t="s">
        <v>124</v>
      </c>
      <c r="AU156" s="163" t="s">
        <v>99</v>
      </c>
      <c r="AY156" s="14" t="s">
        <v>121</v>
      </c>
      <c r="BE156" s="164">
        <f t="shared" si="9"/>
        <v>0</v>
      </c>
      <c r="BF156" s="164">
        <f t="shared" si="10"/>
        <v>0</v>
      </c>
      <c r="BG156" s="164">
        <f t="shared" si="11"/>
        <v>0</v>
      </c>
      <c r="BH156" s="164">
        <f t="shared" si="12"/>
        <v>0</v>
      </c>
      <c r="BI156" s="164">
        <f t="shared" si="13"/>
        <v>0</v>
      </c>
      <c r="BJ156" s="14" t="s">
        <v>99</v>
      </c>
      <c r="BK156" s="164">
        <f t="shared" si="14"/>
        <v>0</v>
      </c>
      <c r="BL156" s="14" t="s">
        <v>194</v>
      </c>
      <c r="BM156" s="163" t="s">
        <v>219</v>
      </c>
    </row>
    <row r="157" spans="1:65" s="2" customFormat="1" ht="21.75" customHeight="1">
      <c r="A157" s="29"/>
      <c r="B157" s="116"/>
      <c r="C157" s="151" t="s">
        <v>220</v>
      </c>
      <c r="D157" s="151" t="s">
        <v>124</v>
      </c>
      <c r="E157" s="152" t="s">
        <v>221</v>
      </c>
      <c r="F157" s="153" t="s">
        <v>222</v>
      </c>
      <c r="G157" s="154" t="s">
        <v>152</v>
      </c>
      <c r="H157" s="155">
        <v>115</v>
      </c>
      <c r="I157" s="156"/>
      <c r="J157" s="157">
        <f t="shared" si="5"/>
        <v>0</v>
      </c>
      <c r="K157" s="158"/>
      <c r="L157" s="30"/>
      <c r="M157" s="176" t="s">
        <v>1</v>
      </c>
      <c r="N157" s="177" t="s">
        <v>40</v>
      </c>
      <c r="O157" s="178"/>
      <c r="P157" s="179">
        <f t="shared" si="6"/>
        <v>0</v>
      </c>
      <c r="Q157" s="179">
        <v>3.3E-3</v>
      </c>
      <c r="R157" s="179">
        <f t="shared" si="7"/>
        <v>0.3795</v>
      </c>
      <c r="S157" s="179">
        <v>0</v>
      </c>
      <c r="T157" s="180">
        <f t="shared" si="8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63" t="s">
        <v>194</v>
      </c>
      <c r="AT157" s="163" t="s">
        <v>124</v>
      </c>
      <c r="AU157" s="163" t="s">
        <v>99</v>
      </c>
      <c r="AY157" s="14" t="s">
        <v>121</v>
      </c>
      <c r="BE157" s="164">
        <f t="shared" si="9"/>
        <v>0</v>
      </c>
      <c r="BF157" s="164">
        <f t="shared" si="10"/>
        <v>0</v>
      </c>
      <c r="BG157" s="164">
        <f t="shared" si="11"/>
        <v>0</v>
      </c>
      <c r="BH157" s="164">
        <f t="shared" si="12"/>
        <v>0</v>
      </c>
      <c r="BI157" s="164">
        <f t="shared" si="13"/>
        <v>0</v>
      </c>
      <c r="BJ157" s="14" t="s">
        <v>99</v>
      </c>
      <c r="BK157" s="164">
        <f t="shared" si="14"/>
        <v>0</v>
      </c>
      <c r="BL157" s="14" t="s">
        <v>194</v>
      </c>
      <c r="BM157" s="163" t="s">
        <v>223</v>
      </c>
    </row>
    <row r="158" spans="1:65" s="2" customFormat="1" ht="6.95" customHeight="1">
      <c r="A158" s="29"/>
      <c r="B158" s="44"/>
      <c r="C158" s="45"/>
      <c r="D158" s="45"/>
      <c r="E158" s="45"/>
      <c r="F158" s="45"/>
      <c r="G158" s="45"/>
      <c r="H158" s="45"/>
      <c r="I158" s="45"/>
      <c r="J158" s="45"/>
      <c r="K158" s="45"/>
      <c r="L158" s="30"/>
      <c r="M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</row>
  </sheetData>
  <autoFilter ref="C128:K157"/>
  <mergeCells count="11">
    <mergeCell ref="E121:H121"/>
    <mergeCell ref="E7:H7"/>
    <mergeCell ref="E16:H16"/>
    <mergeCell ref="E25:H25"/>
    <mergeCell ref="E85:H85"/>
    <mergeCell ref="D105:F105"/>
    <mergeCell ref="L2:V2"/>
    <mergeCell ref="D106:F106"/>
    <mergeCell ref="D107:F107"/>
    <mergeCell ref="D108:F108"/>
    <mergeCell ref="D109:F10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2021-20 - Oplotenie areál...</vt:lpstr>
      <vt:lpstr>'2021-20 - Oplotenie areál...'!Názvy_tlače</vt:lpstr>
      <vt:lpstr>'Rekapitulácia stavby'!Názvy_tlače</vt:lpstr>
      <vt:lpstr>'2021-20 - Oplotenie areál...'!Oblasť_tlače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LAPTOP-3PA00379\Lukáš</dc:creator>
  <cp:lastModifiedBy>Vaľová Mária</cp:lastModifiedBy>
  <dcterms:created xsi:type="dcterms:W3CDTF">2021-10-14T20:51:29Z</dcterms:created>
  <dcterms:modified xsi:type="dcterms:W3CDTF">2021-10-19T07:49:32Z</dcterms:modified>
</cp:coreProperties>
</file>