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sers\kondas\Desktop\"/>
    </mc:Choice>
  </mc:AlternateContent>
  <bookViews>
    <workbookView xWindow="0" yWindow="0" windowWidth="0" windowHeight="0" firstSheet="1" activeTab="1"/>
  </bookViews>
  <sheets>
    <sheet name="Rekapitulácia stavby" sheetId="1" state="veryHidden" r:id="rId1"/>
    <sheet name="1 - SO 01 - Odstavené plo..." sheetId="2" r:id="rId2"/>
    <sheet name="3 - SO 03 - Oprava cesty ..." sheetId="3" r:id="rId3"/>
    <sheet name="2 - SO 02 - Chodník na Tř..." sheetId="4" r:id="rId4"/>
    <sheet name="8.1 - Oprava vstupu Labor..." sheetId="5" r:id="rId5"/>
    <sheet name="8.2 - Oprava múrika na St..." sheetId="6" r:id="rId6"/>
    <sheet name="8.3 - Oprava chodníka na ..." sheetId="7" r:id="rId7"/>
    <sheet name="8.4 - Oprava chodníka na ..." sheetId="8" r:id="rId8"/>
    <sheet name="4 - SO 04 - Chodník na Ga..." sheetId="9" r:id="rId9"/>
    <sheet name="5 - SO 05 - Zariadenie pr..." sheetId="10" r:id="rId10"/>
    <sheet name="6 - SO 06 - Chodník na Dr..." sheetId="11" r:id="rId11"/>
    <sheet name="7 - SO 07 - Chodník na Do..." sheetId="12" r:id="rId12"/>
  </sheets>
  <definedNames>
    <definedName name="_xlnm.Print_Area" localSheetId="0">'Rekapitulácia stavby'!$D$4:$AO$76,'Rekapitulácia stavby'!$C$82:$AQ$107</definedName>
    <definedName name="_xlnm.Print_Titles" localSheetId="0">'Rekapitulácia stavby'!$92:$92</definedName>
    <definedName name="_xlnm._FilterDatabase" localSheetId="1" hidden="1">'1 - SO 01 - Odstavené plo...'!$C$124:$K$174</definedName>
    <definedName name="_xlnm.Print_Area" localSheetId="1">'1 - SO 01 - Odstavené plo...'!$C$112:$J$174</definedName>
    <definedName name="_xlnm.Print_Titles" localSheetId="1">'1 - SO 01 - Odstavené plo...'!$124:$124</definedName>
    <definedName name="_xlnm._FilterDatabase" localSheetId="2" hidden="1">'3 - SO 03 - Oprava cesty ...'!$C$126:$K$178</definedName>
    <definedName name="_xlnm.Print_Area" localSheetId="2">'3 - SO 03 - Oprava cesty ...'!$C$114:$J$178</definedName>
    <definedName name="_xlnm.Print_Titles" localSheetId="2">'3 - SO 03 - Oprava cesty ...'!$126:$126</definedName>
    <definedName name="_xlnm._FilterDatabase" localSheetId="3" hidden="1">'2 - SO 02 - Chodník na Tř...'!$C$121:$K$147</definedName>
    <definedName name="_xlnm.Print_Area" localSheetId="3">'2 - SO 02 - Chodník na Tř...'!$C$109:$J$147</definedName>
    <definedName name="_xlnm.Print_Titles" localSheetId="3">'2 - SO 02 - Chodník na Tř...'!$121:$121</definedName>
    <definedName name="_xlnm._FilterDatabase" localSheetId="4" hidden="1">'8.1 - Oprava vstupu Labor...'!$C$124:$K$144</definedName>
    <definedName name="_xlnm.Print_Area" localSheetId="4">'8.1 - Oprava vstupu Labor...'!$C$110:$J$144</definedName>
    <definedName name="_xlnm.Print_Titles" localSheetId="4">'8.1 - Oprava vstupu Labor...'!$124:$124</definedName>
    <definedName name="_xlnm._FilterDatabase" localSheetId="5" hidden="1">'8.2 - Oprava múrika na St...'!$C$125:$K$141</definedName>
    <definedName name="_xlnm.Print_Area" localSheetId="5">'8.2 - Oprava múrika na St...'!$C$111:$J$141</definedName>
    <definedName name="_xlnm.Print_Titles" localSheetId="5">'8.2 - Oprava múrika na St...'!$125:$125</definedName>
    <definedName name="_xlnm._FilterDatabase" localSheetId="6" hidden="1">'8.3 - Oprava chodníka na ...'!$C$125:$K$158</definedName>
    <definedName name="_xlnm.Print_Area" localSheetId="6">'8.3 - Oprava chodníka na ...'!$C$111:$J$158</definedName>
    <definedName name="_xlnm.Print_Titles" localSheetId="6">'8.3 - Oprava chodníka na ...'!$125:$125</definedName>
    <definedName name="_xlnm._FilterDatabase" localSheetId="7" hidden="1">'8.4 - Oprava chodníka na ...'!$C$124:$K$161</definedName>
    <definedName name="_xlnm.Print_Area" localSheetId="7">'8.4 - Oprava chodníka na ...'!$C$110:$J$161</definedName>
    <definedName name="_xlnm.Print_Titles" localSheetId="7">'8.4 - Oprava chodníka na ...'!$124:$124</definedName>
    <definedName name="_xlnm._FilterDatabase" localSheetId="8" hidden="1">'4 - SO 04 - Chodník na Ga...'!$C$122:$K$148</definedName>
    <definedName name="_xlnm.Print_Area" localSheetId="8">'4 - SO 04 - Chodník na Ga...'!$C$110:$J$148</definedName>
    <definedName name="_xlnm.Print_Titles" localSheetId="8">'4 - SO 04 - Chodník na Ga...'!$122:$122</definedName>
    <definedName name="_xlnm._FilterDatabase" localSheetId="9" hidden="1">'5 - SO 05 - Zariadenie pr...'!$C$123:$K$148</definedName>
    <definedName name="_xlnm.Print_Area" localSheetId="9">'5 - SO 05 - Zariadenie pr...'!$C$111:$J$148</definedName>
    <definedName name="_xlnm.Print_Titles" localSheetId="9">'5 - SO 05 - Zariadenie pr...'!$123:$123</definedName>
    <definedName name="_xlnm._FilterDatabase" localSheetId="10" hidden="1">'6 - SO 06 - Chodník na Dr...'!$C$124:$K$152</definedName>
    <definedName name="_xlnm.Print_Area" localSheetId="10">'6 - SO 06 - Chodník na Dr...'!$C$112:$J$152</definedName>
    <definedName name="_xlnm.Print_Titles" localSheetId="10">'6 - SO 06 - Chodník na Dr...'!$124:$124</definedName>
    <definedName name="_xlnm._FilterDatabase" localSheetId="11" hidden="1">'7 - SO 07 - Chodník na Do...'!$C$124:$K$154</definedName>
    <definedName name="_xlnm.Print_Area" localSheetId="11">'7 - SO 07 - Chodník na Do...'!$C$112:$J$154</definedName>
    <definedName name="_xlnm.Print_Titles" localSheetId="11">'7 - SO 07 - Chodník na Do...'!$124:$124</definedName>
  </definedNames>
  <calcPr/>
</workbook>
</file>

<file path=xl/calcChain.xml><?xml version="1.0" encoding="utf-8"?>
<calcChain xmlns="http://schemas.openxmlformats.org/spreadsheetml/2006/main">
  <c i="12" l="1" r="J37"/>
  <c r="J36"/>
  <c i="1" r="AY106"/>
  <c i="12" r="J35"/>
  <c i="1" r="AX106"/>
  <c i="12" r="BI154"/>
  <c r="BH154"/>
  <c r="BG154"/>
  <c r="BE154"/>
  <c r="T154"/>
  <c r="T153"/>
  <c r="T152"/>
  <c r="R154"/>
  <c r="R153"/>
  <c r="R152"/>
  <c r="P154"/>
  <c r="P153"/>
  <c r="P152"/>
  <c r="BI151"/>
  <c r="BH151"/>
  <c r="BG151"/>
  <c r="BE151"/>
  <c r="T151"/>
  <c r="T150"/>
  <c r="R151"/>
  <c r="R150"/>
  <c r="P151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T136"/>
  <c r="R137"/>
  <c r="R136"/>
  <c r="P137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1"/>
  <c r="BH131"/>
  <c r="BG131"/>
  <c r="BE131"/>
  <c r="T131"/>
  <c r="T130"/>
  <c r="R131"/>
  <c r="R130"/>
  <c r="P131"/>
  <c r="P130"/>
  <c r="BI129"/>
  <c r="BH129"/>
  <c r="BG129"/>
  <c r="BE129"/>
  <c r="T129"/>
  <c r="R129"/>
  <c r="P129"/>
  <c r="BI128"/>
  <c r="BH128"/>
  <c r="BG128"/>
  <c r="BE128"/>
  <c r="T128"/>
  <c r="R128"/>
  <c r="P128"/>
  <c r="F121"/>
  <c r="F119"/>
  <c r="E117"/>
  <c r="F91"/>
  <c r="F89"/>
  <c r="E87"/>
  <c r="J24"/>
  <c r="E24"/>
  <c r="J122"/>
  <c r="J23"/>
  <c r="J21"/>
  <c r="E21"/>
  <c r="J91"/>
  <c r="J20"/>
  <c r="J18"/>
  <c r="E18"/>
  <c r="F122"/>
  <c r="J17"/>
  <c r="J12"/>
  <c r="J119"/>
  <c r="E7"/>
  <c r="E115"/>
  <c i="11" r="J37"/>
  <c r="J36"/>
  <c i="1" r="AY105"/>
  <c i="11" r="J35"/>
  <c i="1" r="AX105"/>
  <c i="11" r="BI152"/>
  <c r="BH152"/>
  <c r="BG152"/>
  <c r="BE152"/>
  <c r="T152"/>
  <c r="T151"/>
  <c r="T150"/>
  <c r="R152"/>
  <c r="R151"/>
  <c r="R150"/>
  <c r="P152"/>
  <c r="P151"/>
  <c r="P150"/>
  <c r="BI149"/>
  <c r="BH149"/>
  <c r="BG149"/>
  <c r="BE149"/>
  <c r="T149"/>
  <c r="T148"/>
  <c r="R149"/>
  <c r="R148"/>
  <c r="P149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T136"/>
  <c r="R137"/>
  <c r="R136"/>
  <c r="P137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1"/>
  <c r="BH131"/>
  <c r="BG131"/>
  <c r="BE131"/>
  <c r="T131"/>
  <c r="T130"/>
  <c r="R131"/>
  <c r="R130"/>
  <c r="P131"/>
  <c r="P130"/>
  <c r="BI129"/>
  <c r="BH129"/>
  <c r="BG129"/>
  <c r="BE129"/>
  <c r="T129"/>
  <c r="R129"/>
  <c r="P129"/>
  <c r="BI128"/>
  <c r="BH128"/>
  <c r="BG128"/>
  <c r="BE128"/>
  <c r="T128"/>
  <c r="R128"/>
  <c r="P128"/>
  <c r="F121"/>
  <c r="F119"/>
  <c r="E117"/>
  <c r="F91"/>
  <c r="F89"/>
  <c r="E87"/>
  <c r="J24"/>
  <c r="E24"/>
  <c r="J122"/>
  <c r="J23"/>
  <c r="J21"/>
  <c r="E21"/>
  <c r="J121"/>
  <c r="J20"/>
  <c r="J18"/>
  <c r="E18"/>
  <c r="F92"/>
  <c r="J17"/>
  <c r="J12"/>
  <c r="J89"/>
  <c r="E7"/>
  <c r="E85"/>
  <c i="10" r="J37"/>
  <c r="J36"/>
  <c i="1" r="AY104"/>
  <c i="10" r="J35"/>
  <c i="1" r="AX104"/>
  <c i="10" r="BI148"/>
  <c r="BH148"/>
  <c r="BG148"/>
  <c r="BE148"/>
  <c r="T148"/>
  <c r="T147"/>
  <c r="T146"/>
  <c r="R148"/>
  <c r="R147"/>
  <c r="R146"/>
  <c r="P148"/>
  <c r="P147"/>
  <c r="P146"/>
  <c r="BI145"/>
  <c r="BH145"/>
  <c r="BG145"/>
  <c r="BE145"/>
  <c r="T145"/>
  <c r="T144"/>
  <c r="R145"/>
  <c r="R144"/>
  <c r="P145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T129"/>
  <c r="R130"/>
  <c r="R129"/>
  <c r="P130"/>
  <c r="P129"/>
  <c r="BI128"/>
  <c r="BH128"/>
  <c r="BG128"/>
  <c r="BE128"/>
  <c r="T128"/>
  <c r="R128"/>
  <c r="P128"/>
  <c r="BI127"/>
  <c r="BH127"/>
  <c r="BG127"/>
  <c r="BE127"/>
  <c r="T127"/>
  <c r="R127"/>
  <c r="P127"/>
  <c r="F120"/>
  <c r="F118"/>
  <c r="E116"/>
  <c r="F91"/>
  <c r="F89"/>
  <c r="E87"/>
  <c r="J24"/>
  <c r="E24"/>
  <c r="J92"/>
  <c r="J23"/>
  <c r="J21"/>
  <c r="E21"/>
  <c r="J120"/>
  <c r="J20"/>
  <c r="J18"/>
  <c r="E18"/>
  <c r="F121"/>
  <c r="J17"/>
  <c r="J12"/>
  <c r="J89"/>
  <c r="E7"/>
  <c r="E114"/>
  <c i="9" r="J37"/>
  <c r="J36"/>
  <c i="1" r="AY103"/>
  <c i="9" r="J35"/>
  <c i="1" r="AX103"/>
  <c i="9" r="BI148"/>
  <c r="BH148"/>
  <c r="BG148"/>
  <c r="BE148"/>
  <c r="T148"/>
  <c r="T147"/>
  <c r="T146"/>
  <c r="R148"/>
  <c r="R147"/>
  <c r="R146"/>
  <c r="P148"/>
  <c r="P147"/>
  <c r="P146"/>
  <c r="BI145"/>
  <c r="BH145"/>
  <c r="BG145"/>
  <c r="BE145"/>
  <c r="T145"/>
  <c r="T144"/>
  <c r="R145"/>
  <c r="R144"/>
  <c r="P145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7"/>
  <c r="BH127"/>
  <c r="BG127"/>
  <c r="BE127"/>
  <c r="T127"/>
  <c r="R127"/>
  <c r="P127"/>
  <c r="BI126"/>
  <c r="BH126"/>
  <c r="BG126"/>
  <c r="BE126"/>
  <c r="T126"/>
  <c r="R126"/>
  <c r="P126"/>
  <c r="F119"/>
  <c r="F117"/>
  <c r="E115"/>
  <c r="F91"/>
  <c r="F89"/>
  <c r="E87"/>
  <c r="J24"/>
  <c r="E24"/>
  <c r="J120"/>
  <c r="J23"/>
  <c r="J21"/>
  <c r="E21"/>
  <c r="J91"/>
  <c r="J20"/>
  <c r="J18"/>
  <c r="E18"/>
  <c r="F92"/>
  <c r="J17"/>
  <c r="J12"/>
  <c r="J117"/>
  <c r="E7"/>
  <c r="E113"/>
  <c i="8" r="J39"/>
  <c r="J38"/>
  <c i="1" r="AY102"/>
  <c i="8" r="J37"/>
  <c i="1" r="AX102"/>
  <c i="8"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F121"/>
  <c r="F119"/>
  <c r="E117"/>
  <c r="F93"/>
  <c r="F91"/>
  <c r="E89"/>
  <c r="J26"/>
  <c r="E26"/>
  <c r="J122"/>
  <c r="J25"/>
  <c r="J23"/>
  <c r="E23"/>
  <c r="J93"/>
  <c r="J22"/>
  <c r="J20"/>
  <c r="E20"/>
  <c r="F94"/>
  <c r="J19"/>
  <c r="J14"/>
  <c r="J91"/>
  <c r="E7"/>
  <c r="E113"/>
  <c i="7" r="J39"/>
  <c r="J38"/>
  <c i="1" r="AY101"/>
  <c i="7" r="J37"/>
  <c i="1" r="AX101"/>
  <c i="7"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0"/>
  <c r="BH130"/>
  <c r="BG130"/>
  <c r="BE130"/>
  <c r="T130"/>
  <c r="R130"/>
  <c r="P130"/>
  <c r="BI129"/>
  <c r="BH129"/>
  <c r="BG129"/>
  <c r="BE129"/>
  <c r="T129"/>
  <c r="R129"/>
  <c r="P129"/>
  <c r="F122"/>
  <c r="F120"/>
  <c r="E118"/>
  <c r="F93"/>
  <c r="F91"/>
  <c r="E89"/>
  <c r="J26"/>
  <c r="E26"/>
  <c r="J123"/>
  <c r="J25"/>
  <c r="J23"/>
  <c r="E23"/>
  <c r="J122"/>
  <c r="J22"/>
  <c r="J20"/>
  <c r="E20"/>
  <c r="F123"/>
  <c r="J19"/>
  <c r="J14"/>
  <c r="J91"/>
  <c r="E7"/>
  <c r="E114"/>
  <c i="6" r="J39"/>
  <c r="J38"/>
  <c i="1" r="AY100"/>
  <c i="6" r="J37"/>
  <c i="1" r="AX100"/>
  <c i="6"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7"/>
  <c r="BH137"/>
  <c r="BG137"/>
  <c r="BE137"/>
  <c r="T137"/>
  <c r="T136"/>
  <c r="R137"/>
  <c r="R136"/>
  <c r="P137"/>
  <c r="P136"/>
  <c r="BI134"/>
  <c r="BH134"/>
  <c r="BG134"/>
  <c r="BE134"/>
  <c r="T134"/>
  <c r="T133"/>
  <c r="R134"/>
  <c r="R133"/>
  <c r="P134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F122"/>
  <c r="F120"/>
  <c r="E118"/>
  <c r="F93"/>
  <c r="F91"/>
  <c r="E89"/>
  <c r="J26"/>
  <c r="E26"/>
  <c r="J123"/>
  <c r="J25"/>
  <c r="J23"/>
  <c r="E23"/>
  <c r="J122"/>
  <c r="J22"/>
  <c r="J20"/>
  <c r="E20"/>
  <c r="F123"/>
  <c r="J19"/>
  <c r="J14"/>
  <c r="J120"/>
  <c r="E7"/>
  <c r="E114"/>
  <c i="5" r="J39"/>
  <c r="J38"/>
  <c i="1" r="AY99"/>
  <c i="5" r="J37"/>
  <c i="1" r="AX99"/>
  <c i="5"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29"/>
  <c r="BH129"/>
  <c r="BG129"/>
  <c r="BE129"/>
  <c r="T129"/>
  <c r="R129"/>
  <c r="P129"/>
  <c r="BI128"/>
  <c r="BH128"/>
  <c r="BG128"/>
  <c r="BE128"/>
  <c r="T128"/>
  <c r="R128"/>
  <c r="P128"/>
  <c r="F121"/>
  <c r="F119"/>
  <c r="E117"/>
  <c r="F93"/>
  <c r="F91"/>
  <c r="E89"/>
  <c r="J26"/>
  <c r="E26"/>
  <c r="J122"/>
  <c r="J25"/>
  <c r="J23"/>
  <c r="E23"/>
  <c r="J121"/>
  <c r="J22"/>
  <c r="J20"/>
  <c r="E20"/>
  <c r="F122"/>
  <c r="J19"/>
  <c r="J14"/>
  <c r="J91"/>
  <c r="E7"/>
  <c r="E113"/>
  <c i="4" r="J37"/>
  <c r="J36"/>
  <c i="1" r="AY97"/>
  <c i="4" r="J35"/>
  <c i="1" r="AX97"/>
  <c i="4" r="BI147"/>
  <c r="BH147"/>
  <c r="BG147"/>
  <c r="BE147"/>
  <c r="T147"/>
  <c r="T146"/>
  <c r="R147"/>
  <c r="R146"/>
  <c r="P147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4"/>
  <c r="BH134"/>
  <c r="BG134"/>
  <c r="BE134"/>
  <c r="T134"/>
  <c r="T133"/>
  <c r="R134"/>
  <c r="R133"/>
  <c r="P134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7"/>
  <c r="BH127"/>
  <c r="BG127"/>
  <c r="BE127"/>
  <c r="T127"/>
  <c r="R127"/>
  <c r="P127"/>
  <c r="BI126"/>
  <c r="BH126"/>
  <c r="BG126"/>
  <c r="BE126"/>
  <c r="T126"/>
  <c r="R126"/>
  <c r="P126"/>
  <c r="BI125"/>
  <c r="BH125"/>
  <c r="BG125"/>
  <c r="BE125"/>
  <c r="T125"/>
  <c r="R125"/>
  <c r="P125"/>
  <c r="F118"/>
  <c r="F116"/>
  <c r="E114"/>
  <c r="F91"/>
  <c r="F89"/>
  <c r="E87"/>
  <c r="J24"/>
  <c r="E24"/>
  <c r="J119"/>
  <c r="J23"/>
  <c r="J21"/>
  <c r="E21"/>
  <c r="J118"/>
  <c r="J20"/>
  <c r="J18"/>
  <c r="E18"/>
  <c r="F92"/>
  <c r="J17"/>
  <c r="J12"/>
  <c r="J89"/>
  <c r="E7"/>
  <c r="E112"/>
  <c i="3" r="J37"/>
  <c r="J36"/>
  <c i="1" r="AY96"/>
  <c i="3" r="J35"/>
  <c i="1" r="AX96"/>
  <c i="3"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T174"/>
  <c r="T173"/>
  <c r="R175"/>
  <c r="R174"/>
  <c r="R173"/>
  <c r="P175"/>
  <c r="P174"/>
  <c r="P173"/>
  <c r="BI172"/>
  <c r="BH172"/>
  <c r="BG172"/>
  <c r="BE172"/>
  <c r="T172"/>
  <c r="T171"/>
  <c r="R172"/>
  <c r="R171"/>
  <c r="P172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6"/>
  <c r="BH156"/>
  <c r="BG156"/>
  <c r="BE156"/>
  <c r="T156"/>
  <c r="R156"/>
  <c r="P156"/>
  <c r="BI155"/>
  <c r="BH155"/>
  <c r="BG155"/>
  <c r="BE155"/>
  <c r="T155"/>
  <c r="R155"/>
  <c r="P155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F123"/>
  <c r="F121"/>
  <c r="E119"/>
  <c r="F91"/>
  <c r="F89"/>
  <c r="E87"/>
  <c r="J24"/>
  <c r="E24"/>
  <c r="J124"/>
  <c r="J23"/>
  <c r="J21"/>
  <c r="E21"/>
  <c r="J91"/>
  <c r="J20"/>
  <c r="J18"/>
  <c r="E18"/>
  <c r="F124"/>
  <c r="J17"/>
  <c r="J12"/>
  <c r="J121"/>
  <c r="E7"/>
  <c r="E85"/>
  <c i="2" r="J37"/>
  <c r="J36"/>
  <c i="1" r="AY95"/>
  <c i="2" r="J35"/>
  <c i="1" r="AX95"/>
  <c i="2" r="BI174"/>
  <c r="BH174"/>
  <c r="BG174"/>
  <c r="BE174"/>
  <c r="T174"/>
  <c r="T173"/>
  <c r="T172"/>
  <c r="R174"/>
  <c r="R173"/>
  <c r="R172"/>
  <c r="P174"/>
  <c r="P173"/>
  <c r="P172"/>
  <c r="BI171"/>
  <c r="BH171"/>
  <c r="BG171"/>
  <c r="BE171"/>
  <c r="T171"/>
  <c r="T170"/>
  <c r="R171"/>
  <c r="R170"/>
  <c r="P171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T140"/>
  <c r="R141"/>
  <c r="R140"/>
  <c r="P141"/>
  <c r="P140"/>
  <c r="BI139"/>
  <c r="BH139"/>
  <c r="BG139"/>
  <c r="BE139"/>
  <c r="T139"/>
  <c r="R139"/>
  <c r="P139"/>
  <c r="BI138"/>
  <c r="BH138"/>
  <c r="BG138"/>
  <c r="BE138"/>
  <c r="T138"/>
  <c r="R138"/>
  <c r="P138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BI132"/>
  <c r="BH132"/>
  <c r="BG132"/>
  <c r="BE132"/>
  <c r="T132"/>
  <c r="R132"/>
  <c r="P132"/>
  <c r="BI131"/>
  <c r="BH131"/>
  <c r="BG131"/>
  <c r="BE131"/>
  <c r="T131"/>
  <c r="R131"/>
  <c r="P131"/>
  <c r="BI130"/>
  <c r="BH130"/>
  <c r="BG130"/>
  <c r="BE130"/>
  <c r="T130"/>
  <c r="R130"/>
  <c r="P130"/>
  <c r="BI129"/>
  <c r="BH129"/>
  <c r="BG129"/>
  <c r="BE129"/>
  <c r="T129"/>
  <c r="R129"/>
  <c r="P129"/>
  <c r="BI128"/>
  <c r="BH128"/>
  <c r="BG128"/>
  <c r="BE128"/>
  <c r="T128"/>
  <c r="R128"/>
  <c r="P128"/>
  <c r="F121"/>
  <c r="F119"/>
  <c r="E117"/>
  <c r="F91"/>
  <c r="F89"/>
  <c r="E87"/>
  <c r="J24"/>
  <c r="E24"/>
  <c r="J122"/>
  <c r="J23"/>
  <c r="J21"/>
  <c r="E21"/>
  <c r="J121"/>
  <c r="J20"/>
  <c r="J18"/>
  <c r="E18"/>
  <c r="F122"/>
  <c r="J17"/>
  <c r="J12"/>
  <c r="J119"/>
  <c r="E7"/>
  <c r="E115"/>
  <c i="1" r="L90"/>
  <c r="AM90"/>
  <c r="AM89"/>
  <c r="L89"/>
  <c r="AM87"/>
  <c r="L87"/>
  <c r="L85"/>
  <c r="L84"/>
  <c i="2" r="BK169"/>
  <c r="J167"/>
  <c r="BK163"/>
  <c r="J161"/>
  <c r="J158"/>
  <c r="BK154"/>
  <c r="BK151"/>
  <c r="J149"/>
  <c r="J145"/>
  <c r="BK138"/>
  <c r="BK133"/>
  <c r="F33"/>
  <c i="3" r="J151"/>
  <c r="J132"/>
  <c r="BK139"/>
  <c r="BK138"/>
  <c r="BK149"/>
  <c i="4" r="J137"/>
  <c r="J125"/>
  <c r="BK132"/>
  <c r="J126"/>
  <c r="BK127"/>
  <c i="5" r="BK131"/>
  <c r="BK129"/>
  <c i="6" r="BK137"/>
  <c r="BK129"/>
  <c i="7" r="BK137"/>
  <c r="J143"/>
  <c r="BK152"/>
  <c r="J145"/>
  <c r="J150"/>
  <c i="8" r="BK157"/>
  <c r="J131"/>
  <c r="J140"/>
  <c r="J141"/>
  <c r="BK146"/>
  <c r="J153"/>
  <c r="J151"/>
  <c r="J161"/>
  <c i="9" r="BK127"/>
  <c r="BK140"/>
  <c r="BK141"/>
  <c r="BK136"/>
  <c r="J129"/>
  <c i="10" r="J141"/>
  <c r="J133"/>
  <c r="J139"/>
  <c r="J148"/>
  <c i="11" r="BK139"/>
  <c r="J129"/>
  <c r="BK131"/>
  <c r="J134"/>
  <c i="12" r="J134"/>
  <c r="J148"/>
  <c r="J139"/>
  <c r="BK148"/>
  <c r="J141"/>
  <c i="2" r="F35"/>
  <c r="J144"/>
  <c r="J139"/>
  <c r="BK134"/>
  <c r="J129"/>
  <c i="3" r="BK172"/>
  <c r="J164"/>
  <c r="J152"/>
  <c r="BK177"/>
  <c r="J155"/>
  <c r="J134"/>
  <c r="BK134"/>
  <c r="J156"/>
  <c r="J140"/>
  <c r="J167"/>
  <c r="BK143"/>
  <c r="J162"/>
  <c r="J175"/>
  <c i="4" r="J144"/>
  <c r="BK147"/>
  <c r="J138"/>
  <c r="J145"/>
  <c r="BK125"/>
  <c r="BK136"/>
  <c i="5" r="BK140"/>
  <c r="J134"/>
  <c r="J137"/>
  <c r="J140"/>
  <c i="6" r="BK131"/>
  <c r="J132"/>
  <c r="J134"/>
  <c i="7" r="J138"/>
  <c r="J144"/>
  <c r="J156"/>
  <c r="BK129"/>
  <c r="BK153"/>
  <c r="J157"/>
  <c r="J153"/>
  <c i="8" r="BK150"/>
  <c r="BK136"/>
  <c r="BK128"/>
  <c r="J130"/>
  <c r="BK151"/>
  <c r="J146"/>
  <c r="BK147"/>
  <c r="BK131"/>
  <c i="9" r="BK137"/>
  <c r="J130"/>
  <c r="BK145"/>
  <c i="10" r="J143"/>
  <c r="BK138"/>
  <c r="J127"/>
  <c r="BK132"/>
  <c r="BK127"/>
  <c i="11" r="BK144"/>
  <c r="BK140"/>
  <c r="BK129"/>
  <c r="BK145"/>
  <c r="J147"/>
  <c i="12" r="J133"/>
  <c r="J142"/>
  <c r="BK142"/>
  <c r="J154"/>
  <c r="BK154"/>
  <c r="J149"/>
  <c i="2" r="J171"/>
  <c r="J166"/>
  <c r="J164"/>
  <c r="BK160"/>
  <c r="J157"/>
  <c r="J153"/>
  <c r="J150"/>
  <c r="J147"/>
  <c r="J141"/>
  <c r="J135"/>
  <c r="BK130"/>
  <c r="J33"/>
  <c i="3" r="BK155"/>
  <c r="BK135"/>
  <c r="J161"/>
  <c r="J172"/>
  <c r="J145"/>
  <c r="BK156"/>
  <c i="4" r="J139"/>
  <c r="BK140"/>
  <c r="BK137"/>
  <c r="J132"/>
  <c r="BK131"/>
  <c i="5" r="J128"/>
  <c r="J142"/>
  <c r="J138"/>
  <c i="6" r="BK130"/>
  <c r="J129"/>
  <c i="7" r="J146"/>
  <c r="BK138"/>
  <c r="BK146"/>
  <c r="BK140"/>
  <c r="BK141"/>
  <c r="J149"/>
  <c i="8" r="J149"/>
  <c r="J147"/>
  <c r="J139"/>
  <c r="BK133"/>
  <c r="BK156"/>
  <c r="J155"/>
  <c r="J152"/>
  <c i="9" r="J141"/>
  <c r="J142"/>
  <c r="BK139"/>
  <c r="J135"/>
  <c r="BK134"/>
  <c i="10" r="J132"/>
  <c r="J145"/>
  <c r="J130"/>
  <c r="J134"/>
  <c i="11" r="J140"/>
  <c r="BK147"/>
  <c r="BK141"/>
  <c r="BK133"/>
  <c i="12" r="BK146"/>
  <c r="J135"/>
  <c r="J151"/>
  <c r="BK141"/>
  <c r="J147"/>
  <c i="2" r="BK174"/>
  <c r="J168"/>
  <c r="BK165"/>
  <c r="J162"/>
  <c r="BK159"/>
  <c r="BK157"/>
  <c r="BK153"/>
  <c r="BK150"/>
  <c r="J148"/>
  <c r="J146"/>
  <c r="BK141"/>
  <c r="BK135"/>
  <c r="BK131"/>
  <c r="J128"/>
  <c i="3" r="BK136"/>
  <c r="J169"/>
  <c r="BK161"/>
  <c r="J143"/>
  <c r="BK166"/>
  <c r="BK140"/>
  <c r="BK132"/>
  <c r="J165"/>
  <c r="BK148"/>
  <c r="BK131"/>
  <c r="J163"/>
  <c r="J178"/>
  <c r="J135"/>
  <c i="4" r="J147"/>
  <c r="J127"/>
  <c r="J129"/>
  <c r="J136"/>
  <c r="BK130"/>
  <c i="5" r="J136"/>
  <c r="BK132"/>
  <c r="J131"/>
  <c r="J143"/>
  <c r="J144"/>
  <c r="BK139"/>
  <c i="6" r="BK139"/>
  <c r="J131"/>
  <c i="7" r="BK147"/>
  <c r="BK133"/>
  <c r="J132"/>
  <c r="BK156"/>
  <c r="J152"/>
  <c r="BK157"/>
  <c r="J141"/>
  <c i="8" r="J148"/>
  <c r="BK138"/>
  <c r="BK130"/>
  <c r="BK160"/>
  <c r="BK155"/>
  <c r="J128"/>
  <c r="BK153"/>
  <c r="BK137"/>
  <c i="9" r="BK143"/>
  <c r="J126"/>
  <c r="BK133"/>
  <c r="J148"/>
  <c r="BK142"/>
  <c r="J127"/>
  <c i="10" r="J140"/>
  <c r="BK128"/>
  <c r="BK139"/>
  <c r="J142"/>
  <c i="11" r="J139"/>
  <c r="J133"/>
  <c r="BK142"/>
  <c r="J144"/>
  <c i="12" r="J146"/>
  <c r="J137"/>
  <c r="BK135"/>
  <c r="BK128"/>
  <c r="J144"/>
  <c i="2" r="J174"/>
  <c r="BK168"/>
  <c r="J165"/>
  <c r="BK162"/>
  <c r="BK158"/>
  <c r="J154"/>
  <c r="J151"/>
  <c r="BK149"/>
  <c r="BK146"/>
  <c r="J143"/>
  <c r="J138"/>
  <c r="J133"/>
  <c r="BK129"/>
  <c i="3" r="BK175"/>
  <c r="BK167"/>
  <c r="J160"/>
  <c r="J150"/>
  <c r="BK162"/>
  <c r="J139"/>
  <c r="J131"/>
  <c r="BK159"/>
  <c r="J142"/>
  <c r="J177"/>
  <c r="J149"/>
  <c r="BK168"/>
  <c r="BK178"/>
  <c r="J133"/>
  <c i="4" r="J141"/>
  <c r="BK145"/>
  <c r="BK143"/>
  <c r="BK141"/>
  <c r="BK134"/>
  <c i="5" r="J139"/>
  <c r="BK142"/>
  <c r="BK134"/>
  <c i="6" r="BK141"/>
  <c r="J130"/>
  <c r="J139"/>
  <c i="7" r="BK144"/>
  <c r="BK134"/>
  <c r="J151"/>
  <c r="BK145"/>
  <c r="J142"/>
  <c r="BK130"/>
  <c r="BK132"/>
  <c i="8" r="J144"/>
  <c r="BK144"/>
  <c r="J150"/>
  <c r="J129"/>
  <c r="BK141"/>
  <c r="J137"/>
  <c r="J134"/>
  <c i="9" r="J133"/>
  <c r="J143"/>
  <c r="J138"/>
  <c r="BK138"/>
  <c i="10" r="BK135"/>
  <c r="BK133"/>
  <c r="BK137"/>
  <c r="BK140"/>
  <c i="11" r="J152"/>
  <c r="J128"/>
  <c r="J143"/>
  <c r="J141"/>
  <c r="J142"/>
  <c i="12" r="BK139"/>
  <c r="BK133"/>
  <c r="BK140"/>
  <c r="BK137"/>
  <c r="BK143"/>
  <c i="2" r="J169"/>
  <c r="BK166"/>
  <c r="J163"/>
  <c r="J160"/>
  <c r="BK155"/>
  <c r="BK152"/>
  <c r="BK147"/>
  <c r="BK144"/>
  <c r="BK139"/>
  <c r="J134"/>
  <c r="J131"/>
  <c i="1" r="AS98"/>
  <c i="3" r="BK158"/>
  <c r="BK130"/>
  <c r="J148"/>
  <c r="J136"/>
  <c r="BK169"/>
  <c r="J153"/>
  <c r="BK137"/>
  <c r="BK164"/>
  <c r="BK146"/>
  <c r="J130"/>
  <c r="J146"/>
  <c i="4" r="J140"/>
  <c r="BK139"/>
  <c r="BK126"/>
  <c i="5" r="BK136"/>
  <c r="BK138"/>
  <c r="BK128"/>
  <c r="J133"/>
  <c i="6" r="BK132"/>
  <c r="J137"/>
  <c i="7" r="J154"/>
  <c r="BK148"/>
  <c r="J148"/>
  <c r="BK151"/>
  <c r="BK150"/>
  <c r="BK158"/>
  <c r="J133"/>
  <c i="8" r="BK161"/>
  <c r="J145"/>
  <c r="J143"/>
  <c r="BK134"/>
  <c r="J154"/>
  <c r="BK154"/>
  <c r="J160"/>
  <c r="J138"/>
  <c i="9" r="J137"/>
  <c r="BK135"/>
  <c r="J136"/>
  <c r="BK130"/>
  <c i="10" r="BK145"/>
  <c r="J128"/>
  <c r="BK142"/>
  <c r="BK141"/>
  <c i="11" r="BK149"/>
  <c r="BK143"/>
  <c r="J146"/>
  <c r="BK146"/>
  <c r="J149"/>
  <c i="12" r="J143"/>
  <c r="BK134"/>
  <c r="J129"/>
  <c r="J131"/>
  <c r="BK145"/>
  <c i="2" r="F37"/>
  <c r="BK143"/>
  <c r="BK136"/>
  <c r="J132"/>
  <c r="BK128"/>
  <c i="3" r="J170"/>
  <c r="BK163"/>
  <c r="BK151"/>
  <c r="BK170"/>
  <c r="BK152"/>
  <c r="J138"/>
  <c r="J137"/>
  <c r="BK160"/>
  <c r="BK145"/>
  <c r="J166"/>
  <c r="BK133"/>
  <c r="J158"/>
  <c r="BK142"/>
  <c i="4" r="BK138"/>
  <c r="J142"/>
  <c r="J134"/>
  <c r="J131"/>
  <c i="5" r="BK144"/>
  <c r="J132"/>
  <c r="BK143"/>
  <c i="6" r="BK140"/>
  <c r="BK134"/>
  <c i="7" r="BK143"/>
  <c r="J130"/>
  <c r="J129"/>
  <c r="J135"/>
  <c r="J137"/>
  <c r="J158"/>
  <c r="BK154"/>
  <c i="8" r="J156"/>
  <c r="BK152"/>
  <c r="J157"/>
  <c r="BK159"/>
  <c r="BK132"/>
  <c r="BK143"/>
  <c r="BK140"/>
  <c r="BK149"/>
  <c r="J132"/>
  <c i="9" r="J134"/>
  <c r="BK126"/>
  <c r="BK131"/>
  <c r="BK148"/>
  <c i="10" r="BK143"/>
  <c r="J137"/>
  <c r="BK148"/>
  <c r="J138"/>
  <c r="BK130"/>
  <c i="11" r="BK135"/>
  <c r="J137"/>
  <c r="BK128"/>
  <c r="BK137"/>
  <c r="BK152"/>
  <c r="BK134"/>
  <c i="12" r="J140"/>
  <c r="BK144"/>
  <c r="J128"/>
  <c r="BK129"/>
  <c r="BK131"/>
  <c i="2" r="BK171"/>
  <c r="BK167"/>
  <c r="BK164"/>
  <c r="BK161"/>
  <c r="J159"/>
  <c r="J155"/>
  <c r="J152"/>
  <c r="BK148"/>
  <c r="BK145"/>
  <c r="J136"/>
  <c r="BK132"/>
  <c r="J130"/>
  <c r="F36"/>
  <c i="3" r="BK150"/>
  <c r="J168"/>
  <c r="BK153"/>
  <c r="BK165"/>
  <c r="J159"/>
  <c i="4" r="J143"/>
  <c r="BK129"/>
  <c r="BK144"/>
  <c r="BK142"/>
  <c r="J130"/>
  <c i="5" r="BK133"/>
  <c r="BK137"/>
  <c r="J129"/>
  <c i="6" r="J140"/>
  <c r="J141"/>
  <c i="7" r="BK142"/>
  <c r="BK135"/>
  <c r="J140"/>
  <c r="BK149"/>
  <c r="J134"/>
  <c r="J147"/>
  <c i="8" r="J136"/>
  <c r="J159"/>
  <c r="BK148"/>
  <c r="J133"/>
  <c r="BK139"/>
  <c r="BK129"/>
  <c r="BK145"/>
  <c i="9" r="J131"/>
  <c r="BK129"/>
  <c r="J145"/>
  <c r="J140"/>
  <c r="J139"/>
  <c i="10" r="J135"/>
  <c r="BK134"/>
  <c i="11" r="J131"/>
  <c r="J145"/>
  <c r="J135"/>
  <c i="12" r="J145"/>
  <c r="BK149"/>
  <c r="BK147"/>
  <c r="BK151"/>
  <c i="2" l="1" r="T127"/>
  <c r="T142"/>
  <c i="3" r="R129"/>
  <c r="BK144"/>
  <c r="J144"/>
  <c r="J100"/>
  <c r="T147"/>
  <c r="T154"/>
  <c i="4" r="R135"/>
  <c i="5" r="BK130"/>
  <c r="J130"/>
  <c r="J101"/>
  <c r="R135"/>
  <c i="6" r="T128"/>
  <c r="T127"/>
  <c i="7" r="R131"/>
  <c r="P136"/>
  <c r="BK155"/>
  <c r="J155"/>
  <c r="J104"/>
  <c i="8" r="T127"/>
  <c r="R135"/>
  <c r="R158"/>
  <c i="9" r="BK125"/>
  <c r="P128"/>
  <c i="10" r="T126"/>
  <c r="R131"/>
  <c i="11" r="T127"/>
  <c r="P132"/>
  <c r="R138"/>
  <c i="12" r="BK127"/>
  <c r="J127"/>
  <c r="J98"/>
  <c i="2" r="BK137"/>
  <c r="J137"/>
  <c r="J99"/>
  <c r="P156"/>
  <c i="3" r="R144"/>
  <c r="P157"/>
  <c r="T176"/>
  <c i="4" r="T135"/>
  <c i="5" r="BK127"/>
  <c r="BK135"/>
  <c r="J135"/>
  <c r="J102"/>
  <c i="6" r="BK128"/>
  <c r="T138"/>
  <c r="T135"/>
  <c i="7" r="P131"/>
  <c r="T139"/>
  <c i="8" r="BK142"/>
  <c r="J142"/>
  <c r="J102"/>
  <c r="T158"/>
  <c i="9" r="R132"/>
  <c i="10" r="P136"/>
  <c i="12" r="P132"/>
  <c i="2" r="P127"/>
  <c r="R156"/>
  <c i="3" r="BK141"/>
  <c r="J141"/>
  <c r="J99"/>
  <c r="P147"/>
  <c r="BK154"/>
  <c r="J154"/>
  <c r="J102"/>
  <c i="4" r="BK124"/>
  <c r="J124"/>
  <c r="J98"/>
  <c r="T128"/>
  <c i="5" r="T130"/>
  <c r="R141"/>
  <c i="7" r="BK131"/>
  <c r="J131"/>
  <c r="J101"/>
  <c r="R136"/>
  <c r="T155"/>
  <c i="9" r="P125"/>
  <c r="T128"/>
  <c i="10" r="R126"/>
  <c r="BK131"/>
  <c r="J131"/>
  <c r="J100"/>
  <c i="12" r="BK132"/>
  <c r="J132"/>
  <c r="J100"/>
  <c r="R132"/>
  <c i="2" r="T137"/>
  <c r="P142"/>
  <c i="3" r="P141"/>
  <c r="R147"/>
  <c r="P154"/>
  <c r="BK176"/>
  <c r="J176"/>
  <c r="J107"/>
  <c i="4" r="P124"/>
  <c r="BK128"/>
  <c r="J128"/>
  <c r="J99"/>
  <c i="5" r="P130"/>
  <c r="T141"/>
  <c i="6" r="R138"/>
  <c r="R135"/>
  <c i="7" r="P128"/>
  <c r="P139"/>
  <c i="8" r="BK127"/>
  <c r="T142"/>
  <c i="9" r="T125"/>
  <c r="R128"/>
  <c i="10" r="T131"/>
  <c i="12" r="T127"/>
  <c r="T132"/>
  <c i="2" r="P137"/>
  <c r="BK156"/>
  <c r="J156"/>
  <c r="J102"/>
  <c i="3" r="T129"/>
  <c r="T141"/>
  <c r="R157"/>
  <c r="P176"/>
  <c i="4" r="R124"/>
  <c r="R128"/>
  <c r="R123"/>
  <c r="R122"/>
  <c i="5" r="P127"/>
  <c r="P135"/>
  <c i="6" r="BK138"/>
  <c r="J138"/>
  <c r="J104"/>
  <c i="7" r="T128"/>
  <c r="BK136"/>
  <c r="J136"/>
  <c r="J102"/>
  <c r="R155"/>
  <c i="8" r="P127"/>
  <c r="R142"/>
  <c i="9" r="P132"/>
  <c i="10" r="P126"/>
  <c r="R136"/>
  <c i="12" r="R127"/>
  <c r="P138"/>
  <c i="2" r="R127"/>
  <c r="BK142"/>
  <c r="J142"/>
  <c r="J101"/>
  <c i="3" r="BK129"/>
  <c r="R141"/>
  <c r="BK147"/>
  <c r="J147"/>
  <c r="J101"/>
  <c r="R154"/>
  <c i="4" r="T124"/>
  <c r="T123"/>
  <c r="T122"/>
  <c r="P128"/>
  <c i="5" r="R127"/>
  <c r="T135"/>
  <c i="6" r="P138"/>
  <c r="P135"/>
  <c i="7" r="R128"/>
  <c r="R139"/>
  <c i="8" r="P142"/>
  <c i="9" r="R125"/>
  <c r="R124"/>
  <c r="R123"/>
  <c r="BK128"/>
  <c r="J128"/>
  <c r="J99"/>
  <c i="10" r="BK126"/>
  <c r="J126"/>
  <c r="J98"/>
  <c r="T136"/>
  <c i="11" r="BK127"/>
  <c r="T132"/>
  <c r="T138"/>
  <c i="12" r="T138"/>
  <c i="2" r="R137"/>
  <c r="T156"/>
  <c i="3" r="T144"/>
  <c r="T157"/>
  <c r="R176"/>
  <c i="4" r="P135"/>
  <c i="5" r="T127"/>
  <c r="T126"/>
  <c r="T125"/>
  <c r="P141"/>
  <c i="6" r="P128"/>
  <c r="P127"/>
  <c r="P126"/>
  <c i="1" r="AU100"/>
  <c i="7" r="T131"/>
  <c r="T136"/>
  <c r="P155"/>
  <c i="8" r="R127"/>
  <c r="R126"/>
  <c r="R125"/>
  <c r="P135"/>
  <c r="BK158"/>
  <c r="J158"/>
  <c r="J103"/>
  <c i="9" r="BK132"/>
  <c r="J132"/>
  <c r="J100"/>
  <c i="10" r="P131"/>
  <c i="11" r="P127"/>
  <c r="R132"/>
  <c r="BK138"/>
  <c r="J138"/>
  <c r="J102"/>
  <c i="12" r="BK138"/>
  <c r="J138"/>
  <c r="J102"/>
  <c i="2" r="BK127"/>
  <c r="J127"/>
  <c r="J98"/>
  <c r="R142"/>
  <c i="3" r="P129"/>
  <c r="P128"/>
  <c r="P127"/>
  <c i="1" r="AU96"/>
  <c i="3" r="P144"/>
  <c r="BK157"/>
  <c r="J157"/>
  <c r="J103"/>
  <c i="4" r="BK135"/>
  <c r="J135"/>
  <c r="J101"/>
  <c i="5" r="R130"/>
  <c r="BK141"/>
  <c r="J141"/>
  <c r="J103"/>
  <c i="6" r="R128"/>
  <c r="R127"/>
  <c r="R126"/>
  <c i="7" r="BK128"/>
  <c r="J128"/>
  <c r="J100"/>
  <c r="BK139"/>
  <c r="J139"/>
  <c r="J103"/>
  <c i="8" r="BK135"/>
  <c r="J135"/>
  <c r="J101"/>
  <c r="T135"/>
  <c r="P158"/>
  <c i="9" r="T132"/>
  <c i="10" r="BK136"/>
  <c r="J136"/>
  <c r="J101"/>
  <c i="11" r="R127"/>
  <c r="R126"/>
  <c r="R125"/>
  <c r="BK132"/>
  <c r="J132"/>
  <c r="J100"/>
  <c r="P138"/>
  <c i="12" r="P127"/>
  <c r="P126"/>
  <c r="P125"/>
  <c i="1" r="AU106"/>
  <c i="12" r="R138"/>
  <c i="9" r="BK144"/>
  <c r="J144"/>
  <c r="J101"/>
  <c i="10" r="BK129"/>
  <c r="J129"/>
  <c r="J99"/>
  <c i="2" r="BK140"/>
  <c r="J140"/>
  <c r="J100"/>
  <c i="12" r="BK136"/>
  <c r="J136"/>
  <c r="J101"/>
  <c i="2" r="BK170"/>
  <c r="J170"/>
  <c r="J103"/>
  <c i="4" r="BK133"/>
  <c r="J133"/>
  <c r="J100"/>
  <c i="10" r="BK144"/>
  <c r="J144"/>
  <c r="J102"/>
  <c i="4" r="BK146"/>
  <c r="J146"/>
  <c r="J102"/>
  <c i="9" r="BK147"/>
  <c r="J147"/>
  <c r="J103"/>
  <c i="12" r="BK150"/>
  <c r="J150"/>
  <c r="J103"/>
  <c i="3" r="BK174"/>
  <c r="J174"/>
  <c r="J106"/>
  <c i="6" r="BK133"/>
  <c r="J133"/>
  <c r="J101"/>
  <c i="11" r="BK130"/>
  <c r="J130"/>
  <c r="J99"/>
  <c i="12" r="BK153"/>
  <c r="BK152"/>
  <c r="J152"/>
  <c r="J104"/>
  <c i="11" r="BK148"/>
  <c r="J148"/>
  <c r="J103"/>
  <c r="BK151"/>
  <c r="J151"/>
  <c r="J105"/>
  <c i="12" r="BK130"/>
  <c r="J130"/>
  <c r="J99"/>
  <c i="2" r="BK173"/>
  <c r="J173"/>
  <c r="J105"/>
  <c i="3" r="BK171"/>
  <c r="J171"/>
  <c r="J104"/>
  <c i="6" r="BK136"/>
  <c r="J136"/>
  <c r="J103"/>
  <c i="10" r="BK147"/>
  <c r="J147"/>
  <c r="J104"/>
  <c i="11" r="BK136"/>
  <c r="J136"/>
  <c r="J101"/>
  <c i="12" r="F92"/>
  <c r="BF135"/>
  <c i="11" r="J127"/>
  <c r="J98"/>
  <c i="12" r="E85"/>
  <c r="BF137"/>
  <c r="BF140"/>
  <c r="BF146"/>
  <c r="J92"/>
  <c r="J121"/>
  <c r="BF141"/>
  <c r="BF142"/>
  <c r="BF148"/>
  <c r="BF145"/>
  <c r="BF147"/>
  <c r="BF149"/>
  <c r="BF133"/>
  <c r="BF139"/>
  <c r="BF143"/>
  <c r="BF144"/>
  <c r="J89"/>
  <c r="BF131"/>
  <c r="BF154"/>
  <c r="BF128"/>
  <c r="BF129"/>
  <c r="BF134"/>
  <c r="BF151"/>
  <c i="11" r="J91"/>
  <c r="F122"/>
  <c r="BF128"/>
  <c r="BF140"/>
  <c r="BF145"/>
  <c r="J119"/>
  <c r="BF137"/>
  <c r="BF143"/>
  <c i="10" r="BK125"/>
  <c i="11" r="J92"/>
  <c r="BF149"/>
  <c r="BF139"/>
  <c r="E115"/>
  <c r="BF133"/>
  <c r="BF135"/>
  <c r="BF144"/>
  <c r="BF134"/>
  <c r="BF141"/>
  <c r="BF142"/>
  <c r="BF131"/>
  <c r="BF146"/>
  <c r="BF147"/>
  <c r="BF129"/>
  <c r="BF152"/>
  <c i="10" r="J91"/>
  <c r="J121"/>
  <c r="BF130"/>
  <c r="BF132"/>
  <c r="BF139"/>
  <c i="9" r="J125"/>
  <c r="J98"/>
  <c i="10" r="E85"/>
  <c r="BF143"/>
  <c r="BF127"/>
  <c r="BF138"/>
  <c r="BF140"/>
  <c r="BF142"/>
  <c r="BF145"/>
  <c r="BF148"/>
  <c r="F92"/>
  <c r="J118"/>
  <c r="BF135"/>
  <c r="BF141"/>
  <c r="BF134"/>
  <c r="BF128"/>
  <c r="BF133"/>
  <c r="BF137"/>
  <c i="9" r="BF130"/>
  <c r="BF131"/>
  <c r="BF135"/>
  <c i="8" r="J127"/>
  <c r="J100"/>
  <c i="9" r="F120"/>
  <c r="BF136"/>
  <c r="BF139"/>
  <c r="BF141"/>
  <c r="BF143"/>
  <c r="J119"/>
  <c r="BF126"/>
  <c r="BF133"/>
  <c r="E85"/>
  <c r="BF145"/>
  <c r="J89"/>
  <c r="BF127"/>
  <c r="BF134"/>
  <c r="BF137"/>
  <c r="BF142"/>
  <c r="BF129"/>
  <c r="BF138"/>
  <c r="BF148"/>
  <c r="J92"/>
  <c r="BF140"/>
  <c i="8" r="J94"/>
  <c r="BF143"/>
  <c r="J121"/>
  <c r="BF130"/>
  <c r="BF134"/>
  <c r="E85"/>
  <c r="J119"/>
  <c r="BF132"/>
  <c r="BF146"/>
  <c r="BF148"/>
  <c r="BF149"/>
  <c r="BF150"/>
  <c r="F122"/>
  <c r="BF136"/>
  <c r="BF137"/>
  <c r="BF140"/>
  <c r="BF151"/>
  <c r="BF157"/>
  <c r="BF138"/>
  <c r="BF139"/>
  <c r="BF144"/>
  <c r="BF145"/>
  <c r="BF152"/>
  <c r="BF153"/>
  <c r="BF161"/>
  <c r="BF131"/>
  <c r="BF133"/>
  <c r="BF147"/>
  <c r="BF160"/>
  <c r="BF128"/>
  <c r="BF154"/>
  <c r="BF155"/>
  <c r="BF156"/>
  <c r="BF159"/>
  <c r="BF129"/>
  <c r="BF141"/>
  <c i="7" r="J120"/>
  <c r="BF129"/>
  <c r="BF135"/>
  <c r="BF138"/>
  <c r="F94"/>
  <c r="BF140"/>
  <c r="BF141"/>
  <c r="BF142"/>
  <c r="BF146"/>
  <c r="BF156"/>
  <c r="BF158"/>
  <c i="6" r="J128"/>
  <c r="J100"/>
  <c i="7" r="J93"/>
  <c r="BF132"/>
  <c r="BF143"/>
  <c r="BF145"/>
  <c r="BF150"/>
  <c r="BF133"/>
  <c r="BF137"/>
  <c r="BF144"/>
  <c r="BF157"/>
  <c r="BF149"/>
  <c r="BF152"/>
  <c r="BF153"/>
  <c r="BF154"/>
  <c r="J94"/>
  <c r="BF147"/>
  <c r="BF151"/>
  <c r="E85"/>
  <c r="BF130"/>
  <c r="BF134"/>
  <c r="BF148"/>
  <c i="5" r="J127"/>
  <c r="J100"/>
  <c i="6" r="E85"/>
  <c r="J93"/>
  <c r="BF129"/>
  <c r="BF139"/>
  <c r="J91"/>
  <c r="J94"/>
  <c r="BF132"/>
  <c r="BF137"/>
  <c r="BF140"/>
  <c r="F94"/>
  <c r="BF130"/>
  <c r="BF141"/>
  <c r="BF131"/>
  <c r="BF134"/>
  <c i="5" r="E85"/>
  <c r="BF142"/>
  <c r="J94"/>
  <c r="BF133"/>
  <c r="J119"/>
  <c r="BF128"/>
  <c i="4" r="BK123"/>
  <c r="J123"/>
  <c r="J97"/>
  <c i="5" r="F94"/>
  <c r="BF132"/>
  <c r="BF139"/>
  <c r="BF134"/>
  <c r="BF140"/>
  <c r="BF143"/>
  <c r="BF144"/>
  <c r="J93"/>
  <c r="BF136"/>
  <c r="BF138"/>
  <c r="BF129"/>
  <c r="BF131"/>
  <c r="BF137"/>
  <c i="3" r="J129"/>
  <c r="J98"/>
  <c i="4" r="J92"/>
  <c r="F119"/>
  <c r="J91"/>
  <c r="BF138"/>
  <c r="BF139"/>
  <c r="BF143"/>
  <c r="J116"/>
  <c r="BF127"/>
  <c r="BF131"/>
  <c r="BF140"/>
  <c r="BF145"/>
  <c r="BF134"/>
  <c r="BF136"/>
  <c r="BF137"/>
  <c r="BF144"/>
  <c r="BF125"/>
  <c r="BF130"/>
  <c r="BF141"/>
  <c r="BF147"/>
  <c r="BF129"/>
  <c r="BF132"/>
  <c r="BF142"/>
  <c r="E85"/>
  <c r="BF126"/>
  <c i="3" r="J89"/>
  <c r="J123"/>
  <c r="BF135"/>
  <c r="BF146"/>
  <c r="BF152"/>
  <c r="BF153"/>
  <c r="BF161"/>
  <c r="BF162"/>
  <c r="BF167"/>
  <c r="BF169"/>
  <c r="BF170"/>
  <c r="BF172"/>
  <c r="BF178"/>
  <c r="F92"/>
  <c r="BF131"/>
  <c r="BF149"/>
  <c r="BF160"/>
  <c r="BF163"/>
  <c r="BF164"/>
  <c r="BF166"/>
  <c r="BF177"/>
  <c r="E117"/>
  <c r="BF136"/>
  <c r="BF140"/>
  <c r="BF142"/>
  <c r="BF148"/>
  <c r="BF150"/>
  <c r="BF156"/>
  <c r="BF158"/>
  <c i="2" r="BK126"/>
  <c i="3" r="BF143"/>
  <c r="BF151"/>
  <c r="J92"/>
  <c r="BF132"/>
  <c r="BF138"/>
  <c r="BF145"/>
  <c r="BF159"/>
  <c r="BF168"/>
  <c r="BF175"/>
  <c r="BF134"/>
  <c r="BF137"/>
  <c r="BF139"/>
  <c r="BF155"/>
  <c r="BF165"/>
  <c r="BF130"/>
  <c r="BF133"/>
  <c i="1" r="BB95"/>
  <c r="AZ95"/>
  <c i="2" r="E85"/>
  <c r="J89"/>
  <c r="J91"/>
  <c r="F92"/>
  <c r="J92"/>
  <c r="BF128"/>
  <c r="BF129"/>
  <c r="BF130"/>
  <c r="BF131"/>
  <c r="BF132"/>
  <c r="BF133"/>
  <c r="BF134"/>
  <c r="BF135"/>
  <c r="BF136"/>
  <c r="BF138"/>
  <c r="BF139"/>
  <c r="BF141"/>
  <c r="BF143"/>
  <c r="BF144"/>
  <c r="BF145"/>
  <c r="BF146"/>
  <c r="BF147"/>
  <c r="BF148"/>
  <c r="BF149"/>
  <c r="BF150"/>
  <c r="BF151"/>
  <c r="BF152"/>
  <c r="BF153"/>
  <c r="BF154"/>
  <c r="BF155"/>
  <c r="BF157"/>
  <c r="BF158"/>
  <c r="BF159"/>
  <c r="BF160"/>
  <c r="BF161"/>
  <c r="BF162"/>
  <c r="BF163"/>
  <c r="BF164"/>
  <c r="BF165"/>
  <c r="BF166"/>
  <c r="BF167"/>
  <c r="BF168"/>
  <c r="BF169"/>
  <c r="BF171"/>
  <c r="BF174"/>
  <c i="1" r="AV95"/>
  <c r="BC95"/>
  <c r="BD95"/>
  <c i="3" r="F33"/>
  <c i="1" r="AZ96"/>
  <c i="6" r="F35"/>
  <c i="1" r="AZ100"/>
  <c i="7" r="F38"/>
  <c i="1" r="BC101"/>
  <c i="8" r="F37"/>
  <c i="1" r="BB102"/>
  <c i="11" r="F37"/>
  <c i="1" r="BD105"/>
  <c i="12" r="F35"/>
  <c i="1" r="BB106"/>
  <c i="4" r="F36"/>
  <c i="1" r="BC97"/>
  <c i="4" r="F37"/>
  <c i="1" r="BD97"/>
  <c i="6" r="F37"/>
  <c i="1" r="BB100"/>
  <c i="8" r="J35"/>
  <c i="1" r="AV102"/>
  <c i="10" r="F33"/>
  <c i="1" r="AZ104"/>
  <c i="11" r="J33"/>
  <c i="1" r="AV105"/>
  <c i="4" r="F33"/>
  <c i="1" r="AZ97"/>
  <c i="4" r="F35"/>
  <c i="1" r="BB97"/>
  <c i="6" r="F39"/>
  <c i="1" r="BD100"/>
  <c i="8" r="F35"/>
  <c i="1" r="AZ102"/>
  <c i="9" r="F33"/>
  <c i="1" r="AZ103"/>
  <c i="10" r="F36"/>
  <c i="1" r="BC104"/>
  <c i="12" r="J33"/>
  <c i="1" r="AV106"/>
  <c i="3" r="F37"/>
  <c i="1" r="BD96"/>
  <c i="5" r="F39"/>
  <c i="1" r="BD99"/>
  <c i="7" r="F35"/>
  <c i="1" r="AZ101"/>
  <c i="9" r="F36"/>
  <c i="1" r="BC103"/>
  <c i="10" r="F35"/>
  <c i="1" r="BB104"/>
  <c i="12" r="F36"/>
  <c i="1" r="BC106"/>
  <c i="3" r="J33"/>
  <c i="1" r="AV96"/>
  <c i="5" r="F37"/>
  <c i="1" r="BB99"/>
  <c i="7" r="F37"/>
  <c i="1" r="BB101"/>
  <c i="9" r="J33"/>
  <c i="1" r="AV103"/>
  <c i="11" r="F36"/>
  <c i="1" r="BC105"/>
  <c i="12" r="F37"/>
  <c i="1" r="BD106"/>
  <c i="3" r="F35"/>
  <c i="1" r="BB96"/>
  <c i="5" r="J35"/>
  <c i="1" r="AV99"/>
  <c i="6" r="F38"/>
  <c i="1" r="BC100"/>
  <c i="8" r="F38"/>
  <c i="1" r="BC102"/>
  <c i="9" r="F35"/>
  <c i="1" r="BB103"/>
  <c i="11" r="F33"/>
  <c i="1" r="AZ105"/>
  <c r="AS94"/>
  <c i="4" r="J33"/>
  <c i="1" r="AV97"/>
  <c i="5" r="F35"/>
  <c i="1" r="AZ99"/>
  <c i="6" r="J35"/>
  <c i="1" r="AV100"/>
  <c i="7" r="J35"/>
  <c i="1" r="AV101"/>
  <c i="9" r="F37"/>
  <c i="1" r="BD103"/>
  <c i="10" r="J33"/>
  <c i="1" r="AV104"/>
  <c i="11" r="F35"/>
  <c i="1" r="BB105"/>
  <c i="3" r="F36"/>
  <c i="1" r="BC96"/>
  <c i="5" r="F38"/>
  <c i="1" r="BC99"/>
  <c i="7" r="F39"/>
  <c i="1" r="BD101"/>
  <c i="8" r="F39"/>
  <c i="1" r="BD102"/>
  <c i="10" r="F37"/>
  <c i="1" r="BD104"/>
  <c i="12" r="F33"/>
  <c i="1" r="AZ106"/>
  <c i="2" l="1" r="P126"/>
  <c r="P125"/>
  <c i="1" r="AU95"/>
  <c i="3" r="BK128"/>
  <c i="8" r="P126"/>
  <c r="P125"/>
  <c i="1" r="AU102"/>
  <c i="8" r="BK126"/>
  <c r="BK125"/>
  <c r="J125"/>
  <c r="J98"/>
  <c i="11" r="P126"/>
  <c r="P125"/>
  <c i="1" r="AU105"/>
  <c i="10" r="P125"/>
  <c r="P124"/>
  <c i="1" r="AU104"/>
  <c i="7" r="P127"/>
  <c r="P126"/>
  <c i="1" r="AU101"/>
  <c i="9" r="P124"/>
  <c r="P123"/>
  <c i="1" r="AU103"/>
  <c i="6" r="BK127"/>
  <c r="J127"/>
  <c r="J99"/>
  <c i="11" r="T126"/>
  <c r="T125"/>
  <c i="7" r="R127"/>
  <c r="R126"/>
  <c i="2" r="R126"/>
  <c r="R125"/>
  <c i="3" r="T128"/>
  <c r="T127"/>
  <c i="5" r="BK126"/>
  <c r="J126"/>
  <c r="J99"/>
  <c i="11" r="BK126"/>
  <c i="5" r="P126"/>
  <c r="P125"/>
  <c i="1" r="AU99"/>
  <c i="9" r="T124"/>
  <c r="T123"/>
  <c i="4" r="P123"/>
  <c r="P122"/>
  <c i="1" r="AU97"/>
  <c i="10" r="R125"/>
  <c r="R124"/>
  <c r="T125"/>
  <c r="T124"/>
  <c i="6" r="T126"/>
  <c i="3" r="R128"/>
  <c r="R127"/>
  <c i="12" r="R126"/>
  <c r="R125"/>
  <c i="7" r="T127"/>
  <c r="T126"/>
  <c i="8" r="T126"/>
  <c r="T125"/>
  <c i="5" r="R126"/>
  <c r="R125"/>
  <c i="12" r="T126"/>
  <c r="T125"/>
  <c i="9" r="BK124"/>
  <c r="J124"/>
  <c r="J97"/>
  <c i="2" r="T126"/>
  <c r="T125"/>
  <c i="6" r="BK135"/>
  <c r="J135"/>
  <c r="J102"/>
  <c i="7" r="BK127"/>
  <c r="J127"/>
  <c r="J99"/>
  <c i="11" r="BK150"/>
  <c r="J150"/>
  <c r="J104"/>
  <c i="2" r="BK172"/>
  <c r="J172"/>
  <c r="J104"/>
  <c i="12" r="BK126"/>
  <c r="J126"/>
  <c r="J97"/>
  <c i="3" r="BK173"/>
  <c r="J173"/>
  <c r="J105"/>
  <c i="9" r="BK146"/>
  <c r="J146"/>
  <c r="J102"/>
  <c i="12" r="J153"/>
  <c r="J105"/>
  <c i="10" r="BK146"/>
  <c r="J146"/>
  <c r="J103"/>
  <c r="J125"/>
  <c r="J97"/>
  <c i="4" r="BK122"/>
  <c r="J122"/>
  <c r="J96"/>
  <c i="2" r="J126"/>
  <c r="J97"/>
  <c i="5" r="F36"/>
  <c i="1" r="BA99"/>
  <c i="6" r="F36"/>
  <c i="1" r="BA100"/>
  <c r="AZ98"/>
  <c r="AV98"/>
  <c i="9" r="J34"/>
  <c i="1" r="AW103"/>
  <c r="AT103"/>
  <c i="2" r="J34"/>
  <c i="1" r="AW95"/>
  <c r="AT95"/>
  <c r="BB98"/>
  <c r="AX98"/>
  <c i="10" r="F34"/>
  <c i="1" r="BA104"/>
  <c i="2" r="F34"/>
  <c i="1" r="BA95"/>
  <c i="8" r="J36"/>
  <c i="1" r="AW102"/>
  <c r="AT102"/>
  <c i="12" r="F34"/>
  <c i="1" r="BA106"/>
  <c i="4" r="F34"/>
  <c i="1" r="BA97"/>
  <c i="6" r="J36"/>
  <c i="1" r="AW100"/>
  <c r="AT100"/>
  <c i="8" r="F36"/>
  <c i="1" r="BA102"/>
  <c i="12" r="J34"/>
  <c i="1" r="AW106"/>
  <c r="AT106"/>
  <c i="4" r="J34"/>
  <c i="1" r="AW97"/>
  <c r="AT97"/>
  <c i="7" r="F36"/>
  <c i="1" r="BA101"/>
  <c i="11" r="F34"/>
  <c i="1" r="BA105"/>
  <c i="3" r="J34"/>
  <c i="1" r="AW96"/>
  <c r="AT96"/>
  <c r="BD98"/>
  <c i="10" r="J34"/>
  <c i="1" r="AW104"/>
  <c r="AT104"/>
  <c i="3" r="F34"/>
  <c i="1" r="BA96"/>
  <c r="BC98"/>
  <c r="AY98"/>
  <c i="9" r="F34"/>
  <c i="1" r="BA103"/>
  <c i="5" r="J36"/>
  <c i="1" r="AW99"/>
  <c r="AT99"/>
  <c i="7" r="J36"/>
  <c i="1" r="AW101"/>
  <c r="AT101"/>
  <c i="11" r="J34"/>
  <c i="1" r="AW105"/>
  <c r="AT105"/>
  <c i="11" l="1" r="BK125"/>
  <c r="J125"/>
  <c i="3" r="BK127"/>
  <c r="J127"/>
  <c r="J96"/>
  <c r="J128"/>
  <c r="J97"/>
  <c i="6" r="BK126"/>
  <c r="J126"/>
  <c r="J98"/>
  <c i="7" r="BK126"/>
  <c r="J126"/>
  <c r="J98"/>
  <c i="12" r="BK125"/>
  <c r="J125"/>
  <c i="2" r="BK125"/>
  <c r="J125"/>
  <c r="J96"/>
  <c i="9" r="BK123"/>
  <c r="J123"/>
  <c i="10" r="BK124"/>
  <c r="J124"/>
  <c i="8" r="J126"/>
  <c r="J99"/>
  <c i="5" r="BK125"/>
  <c r="J125"/>
  <c r="J98"/>
  <c i="11" r="J126"/>
  <c r="J97"/>
  <c r="J30"/>
  <c i="1" r="AG105"/>
  <c i="10" r="J30"/>
  <c i="1" r="AG104"/>
  <c i="12" r="J30"/>
  <c i="1" r="AG106"/>
  <c r="AZ94"/>
  <c r="W29"/>
  <c r="AU98"/>
  <c r="AU94"/>
  <c r="BA98"/>
  <c r="AW98"/>
  <c r="AT98"/>
  <c i="8" r="J32"/>
  <c i="1" r="AG102"/>
  <c i="4" r="J30"/>
  <c i="1" r="AG97"/>
  <c r="BB94"/>
  <c r="W31"/>
  <c i="9" r="J30"/>
  <c i="1" r="AG103"/>
  <c r="BC94"/>
  <c r="W32"/>
  <c r="BD94"/>
  <c r="W33"/>
  <c i="12" l="1" r="J39"/>
  <c i="10" r="J39"/>
  <c i="9" r="J39"/>
  <c i="8" r="J41"/>
  <c i="11" r="J39"/>
  <c i="9" r="J96"/>
  <c i="11" r="J96"/>
  <c i="12" r="J96"/>
  <c i="10" r="J96"/>
  <c i="4" r="J39"/>
  <c i="1" r="AN97"/>
  <c r="AN103"/>
  <c r="AN102"/>
  <c r="AN106"/>
  <c r="AN104"/>
  <c r="AN105"/>
  <c i="3" r="J30"/>
  <c i="1" r="AG96"/>
  <c i="5" r="J32"/>
  <c i="1" r="AG99"/>
  <c r="AN99"/>
  <c i="7" r="J32"/>
  <c i="1" r="AG101"/>
  <c r="AN101"/>
  <c i="2" r="J30"/>
  <c i="1" r="AG95"/>
  <c r="AN95"/>
  <c r="AY94"/>
  <c r="AV94"/>
  <c r="AK29"/>
  <c i="6" r="J32"/>
  <c i="1" r="AG100"/>
  <c r="AN100"/>
  <c r="BA94"/>
  <c r="W30"/>
  <c r="AX94"/>
  <c i="6" l="1" r="J41"/>
  <c i="2" r="J39"/>
  <c i="5" r="J41"/>
  <c i="3" r="J39"/>
  <c i="7" r="J41"/>
  <c i="1" r="AN96"/>
  <c r="AW94"/>
  <c r="AK30"/>
  <c r="AG98"/>
  <c r="AN98"/>
  <c l="1" r="AG94"/>
  <c r="AK26"/>
  <c r="AT94"/>
  <c r="AN94"/>
  <c l="1" r="AK35"/>
</calcChain>
</file>

<file path=xl/sharedStrings.xml><?xml version="1.0" encoding="utf-8"?>
<sst xmlns="http://schemas.openxmlformats.org/spreadsheetml/2006/main">
  <si>
    <t>Export Komplet</t>
  </si>
  <si>
    <t/>
  </si>
  <si>
    <t>2.0</t>
  </si>
  <si>
    <t>ZAMOK</t>
  </si>
  <si>
    <t>False</t>
  </si>
  <si>
    <t>{48997644-8768-4ec2-8991-eea195d608dc}</t>
  </si>
  <si>
    <t>0,01</t>
  </si>
  <si>
    <t>20</t>
  </si>
  <si>
    <t>REKAPITULÁCIA STAVBY</t>
  </si>
  <si>
    <t xml:space="preserve">v ---  nižšie sa nachádzajú doplnkové a pomocné údaje k zostavám  --- v</t>
  </si>
  <si>
    <t>Návod na vyplnenie</t>
  </si>
  <si>
    <t>0,001</t>
  </si>
  <si>
    <t>Kód:</t>
  </si>
  <si>
    <t>11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</si>
  <si>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</si>
  <si>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</si>
  <si>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Spevnené plochy na území Mesta Humenné 2023</t>
  </si>
  <si>
    <t>JKSO:</t>
  </si>
  <si>
    <t>KS:</t>
  </si>
  <si>
    <t>Miesto:</t>
  </si>
  <si>
    <t xml:space="preserve"> </t>
  </si>
  <si>
    <t>Dátum:</t>
  </si>
  <si>
    <t>28. 6. 2023</t>
  </si>
  <si>
    <t>Objednávateľ:</t>
  </si>
  <si>
    <t>IČO:</t>
  </si>
  <si>
    <t>00323021</t>
  </si>
  <si>
    <t>Mestský úrad Humenné</t>
  </si>
  <si>
    <t>IČ DPH:</t>
  </si>
  <si>
    <t>SK2021232598</t>
  </si>
  <si>
    <t>Zhotoviteľ:</t>
  </si>
  <si>
    <t>Vyplň údaj</t>
  </si>
  <si>
    <t>Projektant:</t>
  </si>
  <si>
    <t>True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</si>
  <si>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</si>
  <si>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</si>
  <si>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</si>
  <si>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</si>
  <si>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</si>
  <si>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</si>
  <si>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</si>
  <si>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</si>
  <si>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</si>
  <si>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</si>
  <si>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</si>
  <si>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</si>
  <si>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</si>
  <si>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</si>
  <si>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</si>
  <si>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</si>
  <si>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</si>
  <si>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</si>
  <si>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</si>
  <si>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</si>
  <si>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</si>
  <si>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</si>
  <si>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</si>
  <si>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</si>
  <si>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</si>
  <si>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</si>
  <si>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</si>
  <si>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</si>
  <si>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</si>
  <si>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</si>
  <si>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</si>
  <si>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</si>
  <si>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</si>
  <si>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</si>
  <si>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</si>
  <si>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</si>
  <si>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</si>
  <si>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</si>
  <si>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</si>
  <si>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</si>
  <si>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</si>
  <si>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</si>
  <si>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</si>
  <si>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</si>
  <si>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</si>
  <si>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</si>
  <si>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</si>
  <si>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1</t>
  </si>
  <si>
    <t>SO 01 - Odstavené plochy na Třebíčskej ulici</t>
  </si>
  <si>
    <t>STA</t>
  </si>
  <si>
    <t>{90bc49ba-c25e-4bf7-9b1c-e8be38009a8e}</t>
  </si>
  <si>
    <t>3</t>
  </si>
  <si>
    <t>SO 03 - Oprava cesty a vybudovanie odstavných plôch pri MŠ Osloboditeľov</t>
  </si>
  <si>
    <t>{d401ec62-9579-4102-aa2a-260d15969b5e}</t>
  </si>
  <si>
    <t>2</t>
  </si>
  <si>
    <t>SO 02 - Chodník na Třebíčskej ulici 2023</t>
  </si>
  <si>
    <t>{19f4fad9-15e7-44af-8bf0-8af0af77997c}</t>
  </si>
  <si>
    <t>8</t>
  </si>
  <si>
    <t>SO 08 - Oprava chodníkov v Humennom 2023</t>
  </si>
  <si>
    <t>{bce8ec61-cdc2-49e0-a41c-4807f6b715fb}</t>
  </si>
  <si>
    <t>8.1</t>
  </si>
  <si>
    <t>Oprava vstupu Laborecká 37</t>
  </si>
  <si>
    <t>Časť</t>
  </si>
  <si>
    <t>{93da72e1-24c8-454a-b90f-367ee3adf827}</t>
  </si>
  <si>
    <t>8.2</t>
  </si>
  <si>
    <t>Oprava múrika na Staničnej ulici</t>
  </si>
  <si>
    <t>{ffdbeeab-0a0f-4ffe-ab93-ed4db3a10f30}</t>
  </si>
  <si>
    <t>8.3</t>
  </si>
  <si>
    <t>Oprava chodníka na Štúrovej ulici od č.d. 4 po križovatku ulíc Štúrová - Čsl. armády</t>
  </si>
  <si>
    <t>{eb8b823e-846f-47b7-80b9-f91d9c2ac4fe}</t>
  </si>
  <si>
    <t>8.4</t>
  </si>
  <si>
    <t>Oprava chodníka na Šmidkého ulici od č.d. 12 po č.d.32</t>
  </si>
  <si>
    <t>{544ecece-b5f0-4cfc-b9b6-83b6e5e13075}</t>
  </si>
  <si>
    <t>4</t>
  </si>
  <si>
    <t>SO 04 - Chodník na Gaštanovej ulici</t>
  </si>
  <si>
    <t>{435a4dc5-562d-45e3-ab63-a9526bc9ee69}</t>
  </si>
  <si>
    <t>5</t>
  </si>
  <si>
    <t>SO 05 - Zariadenie pre seniorov chodník ku kaplnke</t>
  </si>
  <si>
    <t>{a4245ee9-e8db-4ba9-82ef-017370d62a35}</t>
  </si>
  <si>
    <t>6</t>
  </si>
  <si>
    <t>SO 06 - Chodník na Družstevnej ulici - dokončenie z medziblokových úprav</t>
  </si>
  <si>
    <t>{685a614a-7988-4e7f-a80a-5c93b8bb3fbb}</t>
  </si>
  <si>
    <t>7</t>
  </si>
  <si>
    <t>SO 07 - Chodník na Dobrianskeho ulici - dokončenie z vnútroblokových úprav</t>
  </si>
  <si>
    <t>{165b2d76-2c61-494d-8210-da4059f12eb8}</t>
  </si>
  <si>
    <t>KRYCÍ LIST ROZPOČTU</t>
  </si>
  <si>
    <t>Objekt:</t>
  </si>
  <si>
    <t>1 - SO 01 - Odstavené plochy na Třebíčskej ulici</t>
  </si>
  <si>
    <t>Humenné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</si>
  <si>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</si>
  <si>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</si>
  <si>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</si>
  <si>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</si>
  <si>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</si>
  <si>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</si>
  <si>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</si>
  <si>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</si>
  <si>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</si>
  <si>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</si>
  <si>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9 - Ostatné konštrukcie a práce-búranie</t>
  </si>
  <si>
    <t xml:space="preserve">    99 - Presun hmôt HSV</t>
  </si>
  <si>
    <t>M - Práce a dodávky M</t>
  </si>
  <si>
    <t xml:space="preserve">    46-M - Zemné práce vykonávané pri externých montážnych prácach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</si>
  <si>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</si>
  <si>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</si>
  <si>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</si>
  <si>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</si>
  <si>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</si>
  <si>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</si>
  <si>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</si>
  <si>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</si>
  <si>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</si>
  <si>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</si>
  <si>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</si>
  <si>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</si>
  <si>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</si>
  <si>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</si>
  <si>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</si>
  <si>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</si>
  <si>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</si>
  <si>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113205121.S</t>
  </si>
  <si>
    <t xml:space="preserve">Vytrhanie obrúb betónových, cestných ležatých,  -0,29000t</t>
  </si>
  <si>
    <t>m</t>
  </si>
  <si>
    <t>951750668</t>
  </si>
  <si>
    <t>122202202.S</t>
  </si>
  <si>
    <t>Odkopávka a prekopávka nezapažená pre cesty, v hornine 3 nad 100 do 1000 m3</t>
  </si>
  <si>
    <t>m3</t>
  </si>
  <si>
    <t>-1141213617</t>
  </si>
  <si>
    <t>122202209.S</t>
  </si>
  <si>
    <t>Odkopávky a prekopávky nezapažené pre cesty. Príplatok za lepivosť horniny 3</t>
  </si>
  <si>
    <t>1733351150</t>
  </si>
  <si>
    <t>162501102.S</t>
  </si>
  <si>
    <t>Vodorovné premiestnenie výkopku po spevnenej ceste z horniny tr.1-4, do 100 m3 na vzdialenosť do 3000 m</t>
  </si>
  <si>
    <t>950861278</t>
  </si>
  <si>
    <t>162501105.S</t>
  </si>
  <si>
    <t>Vodorovné premiestnenie výkopku po spevnenej ceste z horniny tr.1-4, do 100 m3, príplatok k cene za každých ďalšich a začatých 1000 m</t>
  </si>
  <si>
    <t>-1623278140</t>
  </si>
  <si>
    <t>171201201.S</t>
  </si>
  <si>
    <t>Uloženie sypaniny na skládky do 100 m3</t>
  </si>
  <si>
    <t>1311331391</t>
  </si>
  <si>
    <t>180402111.S</t>
  </si>
  <si>
    <t>Založenie trávnika parkového výsevom v rovine do 1:5</t>
  </si>
  <si>
    <t>m2</t>
  </si>
  <si>
    <t>-1880470130</t>
  </si>
  <si>
    <t>M</t>
  </si>
  <si>
    <t>005720001300.S</t>
  </si>
  <si>
    <t>Osivá tráv - trávové semeno</t>
  </si>
  <si>
    <t>kg</t>
  </si>
  <si>
    <t>1810862416</t>
  </si>
  <si>
    <t>9</t>
  </si>
  <si>
    <t>181101102.S</t>
  </si>
  <si>
    <t>Úprava pláne v zárezoch v hornine 1-4 so zhutnením</t>
  </si>
  <si>
    <t>691770439</t>
  </si>
  <si>
    <t>Zakladanie</t>
  </si>
  <si>
    <t>10</t>
  </si>
  <si>
    <t>289971212.S</t>
  </si>
  <si>
    <t>Zhotovenie vrstvy z geotextílie na upravenom povrchu sklon do 1 : 5 , šírky nad 3 do 6 m</t>
  </si>
  <si>
    <t>62642475</t>
  </si>
  <si>
    <t>693110004710</t>
  </si>
  <si>
    <t>Geotextília polypropylénová netkaná Typar SF 40, š. 2100 mm, dĺ. 150 m, 100% polypropylén, netkaná, vhodná na filtráciu, stabilizáciu pôdy a separačnú vrstvu v obrátených plochých striechách, parkovacie plochy, lesné cesty</t>
  </si>
  <si>
    <t>-8153933</t>
  </si>
  <si>
    <t>Vodorovné konštrukcie</t>
  </si>
  <si>
    <t>12</t>
  </si>
  <si>
    <t>451577777.S</t>
  </si>
  <si>
    <t>Podklad pod dlažbu v ploche vodorovnej alebo v sklone do 1:5 hr. 30-100 mm z kameniva ťaženého</t>
  </si>
  <si>
    <t>1890489710</t>
  </si>
  <si>
    <t>Komunikácie</t>
  </si>
  <si>
    <t>13</t>
  </si>
  <si>
    <t>564231111.S</t>
  </si>
  <si>
    <t>Podklad alebo podsyp zo štrkopiesku s rozprestretím, vlhčením a zhutnením, po zhutnení hr. 100 mm</t>
  </si>
  <si>
    <t>-746652271</t>
  </si>
  <si>
    <t>14</t>
  </si>
  <si>
    <t>564730111.S</t>
  </si>
  <si>
    <t>Podklad alebo kryt z kameniva hrubého drveného veľ. 8-16 mm s rozprestretím a zhutnením hr. 100 mm</t>
  </si>
  <si>
    <t>1361278276</t>
  </si>
  <si>
    <t>15</t>
  </si>
  <si>
    <t>564730211.S</t>
  </si>
  <si>
    <t>Podklad alebo kryt z kameniva hrubého drveného veľ. 16-32 mm s rozprestretím a zhutnením hr. 100 mm</t>
  </si>
  <si>
    <t>-2074194927</t>
  </si>
  <si>
    <t>16</t>
  </si>
  <si>
    <t>564762111.S</t>
  </si>
  <si>
    <t>Podklad alebo kryt z kameniva hrubého drveného veľ. 32-63 mm (vibr.štrk) po zhut.hr. 200 mm</t>
  </si>
  <si>
    <t>1738517586</t>
  </si>
  <si>
    <t>17</t>
  </si>
  <si>
    <t>564871111.S</t>
  </si>
  <si>
    <t>Podklad zo štrkodrviny s rozprestretím a zhutnením, po zhutnení hr. 250 mm</t>
  </si>
  <si>
    <t>568057102</t>
  </si>
  <si>
    <t>18</t>
  </si>
  <si>
    <t>566902222.S</t>
  </si>
  <si>
    <t>Vyspravenie podkladu po prekopoch inžinierskych sietí plochy nad 15 m2 štrkodrvou, po zhutnení hr. 150 mm</t>
  </si>
  <si>
    <t>25487665</t>
  </si>
  <si>
    <t>19</t>
  </si>
  <si>
    <t>572754111.S</t>
  </si>
  <si>
    <t>Vyrovnanie povrchu doterajších krytov asfaltovým betónom AC hr. od 20 do 40 mm</t>
  </si>
  <si>
    <t>-1814152621</t>
  </si>
  <si>
    <t>573231107.S</t>
  </si>
  <si>
    <t>Postrek asfaltový spojovací bez posypu kamenivom z cestnej emulzie v množstve 0,50 kg/m2</t>
  </si>
  <si>
    <t>-528102926</t>
  </si>
  <si>
    <t>21</t>
  </si>
  <si>
    <t>577144281.S</t>
  </si>
  <si>
    <t>Asfaltový betón vrstva obrusná AC 11 O v pruhu š. nad 3 m z modifik. asfaltu tr. II, po zhutnení hr. 50 mm</t>
  </si>
  <si>
    <t>-1283893725</t>
  </si>
  <si>
    <t>22</t>
  </si>
  <si>
    <t>596911141.S</t>
  </si>
  <si>
    <t>Kladenie betónovej zámkovej dlažby komunikácií pre peších hr. 60 mm pre peších do 50 m2 so zriadením lôžka z kameniva hr. 30 mm</t>
  </si>
  <si>
    <t>-226710005</t>
  </si>
  <si>
    <t>23</t>
  </si>
  <si>
    <t>592460007500.S</t>
  </si>
  <si>
    <t>Dlažba betónová bezškárová, rozmer 200x165x60 mm, prírodná</t>
  </si>
  <si>
    <t>-754018969</t>
  </si>
  <si>
    <t>24</t>
  </si>
  <si>
    <t>596912314.S</t>
  </si>
  <si>
    <t>Kladenie betónovej dlažby z vegetačných tvárnic hr. 100 mm, do lôžka z kameniva ťaženého, veľkosti do 0,25 m2, plochy nad 300 m2</t>
  </si>
  <si>
    <t>-1565729793</t>
  </si>
  <si>
    <t>25</t>
  </si>
  <si>
    <t>592460024010.S</t>
  </si>
  <si>
    <t xml:space="preserve">Polovegetačný panel EKO CUADRO - CITY STONE DESIGN   </t>
  </si>
  <si>
    <t>ks</t>
  </si>
  <si>
    <t>1167441433</t>
  </si>
  <si>
    <t>Ostatné konštrukcie a práce-búranie</t>
  </si>
  <si>
    <t>26</t>
  </si>
  <si>
    <t>916331112.S</t>
  </si>
  <si>
    <t>Osadenie cestného obrubníka betónového ležatého do lôžka z betónu prostého tr. C 16/20 bez bočnej opory</t>
  </si>
  <si>
    <t>-753356208</t>
  </si>
  <si>
    <t>27</t>
  </si>
  <si>
    <t>592170002400.S</t>
  </si>
  <si>
    <t>Obrubník cestný nábehový, lxšxv 1000x200x150(100) mm</t>
  </si>
  <si>
    <t>1146972819</t>
  </si>
  <si>
    <t>28</t>
  </si>
  <si>
    <t>916332112.S</t>
  </si>
  <si>
    <t>Osadenie cestného obrubníka betónového stojatého do lôžka z betónu prostého tr. C 16/20 bez bočnej opory</t>
  </si>
  <si>
    <t>-1655100358</t>
  </si>
  <si>
    <t>29</t>
  </si>
  <si>
    <t>592170002100.S</t>
  </si>
  <si>
    <t>Obrubník cestný, lxšxv 1000x100x200 mm, skosenie 15/15 mm</t>
  </si>
  <si>
    <t>-1577794292</t>
  </si>
  <si>
    <t>30</t>
  </si>
  <si>
    <t>917862112.S</t>
  </si>
  <si>
    <t>Osadenie chodník. obrubníka betónového stojatého do lôžka z betónu prosteho tr. C 16/20 s bočnou oporou</t>
  </si>
  <si>
    <t>1130730031</t>
  </si>
  <si>
    <t>31</t>
  </si>
  <si>
    <t>592170001800.S</t>
  </si>
  <si>
    <t>Obrubník parkový, lxšxv 1000x50x200 mm, prírodný</t>
  </si>
  <si>
    <t>760478050</t>
  </si>
  <si>
    <t>32</t>
  </si>
  <si>
    <t>918101112.S</t>
  </si>
  <si>
    <t>Lôžko pod obrubníky, krajníky alebo obruby z dlažobných kociek z betónu prostého tr. C 16/20</t>
  </si>
  <si>
    <t>-879453198</t>
  </si>
  <si>
    <t>33</t>
  </si>
  <si>
    <t>919731122.S</t>
  </si>
  <si>
    <t>Zarovnanie styčnej plochy pozdĺž vybúranej časti komunikácie asfaltovej hr. nad 50 do 100 mm</t>
  </si>
  <si>
    <t>-1872897833</t>
  </si>
  <si>
    <t>34</t>
  </si>
  <si>
    <t>919735114.S</t>
  </si>
  <si>
    <t>Rezanie existujúceho asfaltového krytu alebo podkladu hĺbky nad 150 do 200 mm</t>
  </si>
  <si>
    <t>497524541</t>
  </si>
  <si>
    <t>35</t>
  </si>
  <si>
    <t>979082213.S</t>
  </si>
  <si>
    <t>Vodorovná doprava sutiny so zložením a hrubým urovnaním na vzdialenosť do 1 km</t>
  </si>
  <si>
    <t>t</t>
  </si>
  <si>
    <t>1878605727</t>
  </si>
  <si>
    <t>36</t>
  </si>
  <si>
    <t>979082219.S</t>
  </si>
  <si>
    <t>Príplatok k cene za každý ďalší aj začatý 1 km nad 1 km pre vodorovnú dopravu sutiny</t>
  </si>
  <si>
    <t>650285862</t>
  </si>
  <si>
    <t>37</t>
  </si>
  <si>
    <t>979087212.S</t>
  </si>
  <si>
    <t>Nakladanie na dopravné prostriedky pre vodorovnú dopravu sutiny</t>
  </si>
  <si>
    <t>-2134772564</t>
  </si>
  <si>
    <t>38</t>
  </si>
  <si>
    <t>979089212.S</t>
  </si>
  <si>
    <t>Poplatok za skládku - bitúmenové zmesi, uholný decht, dechtové výrobky (17 03 ), ostatné</t>
  </si>
  <si>
    <t>360596778</t>
  </si>
  <si>
    <t>99</t>
  </si>
  <si>
    <t>Presun hmôt HSV</t>
  </si>
  <si>
    <t>39</t>
  </si>
  <si>
    <t>998225111.S</t>
  </si>
  <si>
    <t>Presun hmôt pre pozemnú komunikáciu a letisko s krytom asfaltovým akejkoľvek dĺžky objektu</t>
  </si>
  <si>
    <t>-1866757960</t>
  </si>
  <si>
    <t>Práce a dodávky M</t>
  </si>
  <si>
    <t>46-M</t>
  </si>
  <si>
    <t>Zemné práce vykonávané pri externých montážnych prácach</t>
  </si>
  <si>
    <t>40</t>
  </si>
  <si>
    <t>460620013.S</t>
  </si>
  <si>
    <t>Proviz. úprava terénu v zemine tr. 3, aby nerovnosti terénu neboli väčšie ako 2 cm od vodor.hladiny</t>
  </si>
  <si>
    <t>64</t>
  </si>
  <si>
    <t>-552929419</t>
  </si>
  <si>
    <t>3 - SO 03 - Oprava cesty a vybudovanie odstavných plôch pri MŠ Osloboditeľov</t>
  </si>
  <si>
    <t xml:space="preserve">    8 - Rúrové vedenie</t>
  </si>
  <si>
    <t xml:space="preserve">    9 - Ostatné konštrukcie a práce-búranie   </t>
  </si>
  <si>
    <t>VRN - Investičné náklady neobsiahnuté v cenách</t>
  </si>
  <si>
    <t>113107242.S</t>
  </si>
  <si>
    <t xml:space="preserve">Odstránenie krytu asfaltového v ploche nad 200 m2, hr. nad 50 do 100 mm,  -0,25000t</t>
  </si>
  <si>
    <t>-407505004</t>
  </si>
  <si>
    <t>113202111.S</t>
  </si>
  <si>
    <t xml:space="preserve">Vytrhanie obrúb kamenných, s vybúraním lôžka, z krajníkov alebo obrubníkov stojatých,  -0,14500t</t>
  </si>
  <si>
    <t>-116254938</t>
  </si>
  <si>
    <t>122202201.S</t>
  </si>
  <si>
    <t>Odkopávka a prekopávka nezapažená pre cesty, v hornine 3 do 100 m3</t>
  </si>
  <si>
    <t>1412366954</t>
  </si>
  <si>
    <t>478323761</t>
  </si>
  <si>
    <t>-1631707626</t>
  </si>
  <si>
    <t>192009618</t>
  </si>
  <si>
    <t>-523859464</t>
  </si>
  <si>
    <t>1275462590</t>
  </si>
  <si>
    <t>005720001400.S</t>
  </si>
  <si>
    <t>Osivá tráv - semená parkovej zmesi</t>
  </si>
  <si>
    <t>1316228043</t>
  </si>
  <si>
    <t>1834867338</t>
  </si>
  <si>
    <t>182001111.S</t>
  </si>
  <si>
    <t>Plošná úprava terénu pri nerovnostiach terénu nad 50-100mm v rovine alebo na svahu do 1:5</t>
  </si>
  <si>
    <t>1538609728</t>
  </si>
  <si>
    <t>1601301416</t>
  </si>
  <si>
    <t>-1198189847</t>
  </si>
  <si>
    <t>451577777.S.1</t>
  </si>
  <si>
    <t>-1266217907</t>
  </si>
  <si>
    <t>469571111.S</t>
  </si>
  <si>
    <t>Vyplnenie otvorov tvárnic alebo panelov uložených v sklone do 1:1 kremičitým pieskom</t>
  </si>
  <si>
    <t>1713939625</t>
  </si>
  <si>
    <t>669190468</t>
  </si>
  <si>
    <t>-1813816453</t>
  </si>
  <si>
    <t>-705998362</t>
  </si>
  <si>
    <t>-284061882</t>
  </si>
  <si>
    <t>-872049113</t>
  </si>
  <si>
    <t>-87542012</t>
  </si>
  <si>
    <t>Rúrové vedenie</t>
  </si>
  <si>
    <t>899231111.S</t>
  </si>
  <si>
    <t>Výšková úprava uličného vstupu alebo vpuste zvýšením mreže</t>
  </si>
  <si>
    <t>-2093655099</t>
  </si>
  <si>
    <t>899331111.S</t>
  </si>
  <si>
    <t>Výšková úprava uličného vstupu alebo vpuste zvýšením poklopu</t>
  </si>
  <si>
    <t>-1656648322</t>
  </si>
  <si>
    <t xml:space="preserve">Ostatné konštrukcie a práce-búranie   </t>
  </si>
  <si>
    <t>915711111</t>
  </si>
  <si>
    <t>Vodorovné značenie krytu striekané farbou deliacich čiar šírky 120 mm</t>
  </si>
  <si>
    <t>-1551451411</t>
  </si>
  <si>
    <t>915719111</t>
  </si>
  <si>
    <t>Príplatok k cene za reflexnú úpravu balotinovú deliacich čiar šírky 120 mm</t>
  </si>
  <si>
    <t>1346227941</t>
  </si>
  <si>
    <t>915791111</t>
  </si>
  <si>
    <t>Predznačenie pre značenie striekané farbou z náterových hmôt deliace čiary, vodiace prúžky</t>
  </si>
  <si>
    <t>123819418</t>
  </si>
  <si>
    <t>174429658</t>
  </si>
  <si>
    <t>158285557</t>
  </si>
  <si>
    <t>1229010042</t>
  </si>
  <si>
    <t>592170003500.S</t>
  </si>
  <si>
    <t>Obrubník rovný, lxšxv 1000x100x200 mm, prírodný</t>
  </si>
  <si>
    <t>1693527354</t>
  </si>
  <si>
    <t>473076112</t>
  </si>
  <si>
    <t>919735112.S</t>
  </si>
  <si>
    <t>Rezanie existujúceho asfaltového krytu alebo podkladu hĺbky nad 50 do 100 mm</t>
  </si>
  <si>
    <t>-1337090251</t>
  </si>
  <si>
    <t>-1081302540</t>
  </si>
  <si>
    <t>-843804004</t>
  </si>
  <si>
    <t>1254193415</t>
  </si>
  <si>
    <t>Poplatok za skladovanie - bitúmenové zmesi, uholný decht, dechtové výrobky (17 03 ), ostatné</t>
  </si>
  <si>
    <t>456323668</t>
  </si>
  <si>
    <t>998223011.S</t>
  </si>
  <si>
    <t>Presun hmôt pre pozemné komunikácie s krytom dláždeným (822 2.3, 822 5.3) akejkoľvek dĺžky objektu</t>
  </si>
  <si>
    <t>1613478621</t>
  </si>
  <si>
    <t>-1211701678</t>
  </si>
  <si>
    <t>VRN</t>
  </si>
  <si>
    <t>Investičné náklady neobsiahnuté v cenách</t>
  </si>
  <si>
    <t>000300013.S</t>
  </si>
  <si>
    <t>Geodetické práce - vykonávané pred výstavbou určenie priebehu nadzemného alebo podzemného existujúceho aj plánovaného vedenia</t>
  </si>
  <si>
    <t>eur</t>
  </si>
  <si>
    <t>1024</t>
  </si>
  <si>
    <t>-1319947580</t>
  </si>
  <si>
    <t>000300031.S</t>
  </si>
  <si>
    <t>Geodetické práce - vykonávané po výstavbe zameranie skutočného vyhotovenia stavby</t>
  </si>
  <si>
    <t>1111791768</t>
  </si>
  <si>
    <t>2 - SO 02 - Chodník na Třebíčskej ulici 2023</t>
  </si>
  <si>
    <t xml:space="preserve">Odstránenie krytu asfaltového v ploche nad 200 m2, hr. nad 50 do 100 mm,  -0,18100t</t>
  </si>
  <si>
    <t>-958132006</t>
  </si>
  <si>
    <t>113205111.S</t>
  </si>
  <si>
    <t xml:space="preserve">Vytrhanie obrúb betónových, chodníkových ležatých,  -0,23000t</t>
  </si>
  <si>
    <t>491884996</t>
  </si>
  <si>
    <t>812166183</t>
  </si>
  <si>
    <t>564861111.S</t>
  </si>
  <si>
    <t>Podklad zo štrkodrviny s rozprestretím a zhutnením, po zhutnení hr. 200 mm</t>
  </si>
  <si>
    <t>642593385</t>
  </si>
  <si>
    <t>101901123</t>
  </si>
  <si>
    <t>573211111</t>
  </si>
  <si>
    <t>Postrek asfaltový spojovací bez posypu kamenivom z asfaltu cestného v množstve 0,70 kg/m2</t>
  </si>
  <si>
    <t>-1428462889</t>
  </si>
  <si>
    <t>577144111.S</t>
  </si>
  <si>
    <t>Asfaltový betón vrstva obrusná AC 8 O v pruhu š. do 3 m z nemodifik. asfaltu tr. II, po zhutnení hr. 50 mm</t>
  </si>
  <si>
    <t>-1406580770</t>
  </si>
  <si>
    <t>Výšková úprava uličného vstupu alebo vpuste do 200 mm zvýšením poklopu</t>
  </si>
  <si>
    <t>-2000028074</t>
  </si>
  <si>
    <t>916561112.S</t>
  </si>
  <si>
    <t>Osadenie záhonového alebo parkového obrubníka betón., do lôžka z bet. pros. tr. C 16/20 s bočnou oporou</t>
  </si>
  <si>
    <t>295456164</t>
  </si>
  <si>
    <t>-84557781</t>
  </si>
  <si>
    <t>918101111.S</t>
  </si>
  <si>
    <t>Lôžko pod obrubníky, krajníky alebo obruby z dlažobných kociek z betónu prostého tr. C 12/15</t>
  </si>
  <si>
    <t>778930195</t>
  </si>
  <si>
    <t>-579340078</t>
  </si>
  <si>
    <t>919731121.S</t>
  </si>
  <si>
    <t>Zarovnanie styčnej plochy pozdĺž vybúranej časti komunikácie asfaltovej hr. do 50 mm</t>
  </si>
  <si>
    <t>-1317496113</t>
  </si>
  <si>
    <t>-831500286</t>
  </si>
  <si>
    <t>724584198</t>
  </si>
  <si>
    <t>669948113</t>
  </si>
  <si>
    <t>1439336829</t>
  </si>
  <si>
    <t>-110529718</t>
  </si>
  <si>
    <t>Presun hmôt pre pozemnú komunikáciu a letisko s krytom asfaltovým (822 2.7, 822 3.7, 822 5.7) akejkoľvek dĺžky objektu</t>
  </si>
  <si>
    <t>-1208619083</t>
  </si>
  <si>
    <t>8 - SO 08 - Oprava chodníkov v Humennom 2023</t>
  </si>
  <si>
    <t>Časť:</t>
  </si>
  <si>
    <t>8.1 - Oprava vstupu Laborecká 37</t>
  </si>
  <si>
    <t>Mesto Humenné</t>
  </si>
  <si>
    <t>113107131.S</t>
  </si>
  <si>
    <t xml:space="preserve">Odstránenie krytu v ploche do 200 m2 z betónu prostého, hr. vrstvy do 150 mm,  -0,22500t</t>
  </si>
  <si>
    <t>630923548</t>
  </si>
  <si>
    <t>113107141.S</t>
  </si>
  <si>
    <t xml:space="preserve">Odstránenie krytu v ploche do 200 m2 asfaltového, hr. vrstvy do 50 mm,  -0,12500t</t>
  </si>
  <si>
    <t>451581404</t>
  </si>
  <si>
    <t>-2055131841</t>
  </si>
  <si>
    <t>567124215.S</t>
  </si>
  <si>
    <t>Podklad z podkladového betónu PB II tr. C 16/20 hr. 150 mm</t>
  </si>
  <si>
    <t>-1129782946</t>
  </si>
  <si>
    <t>573111112.S</t>
  </si>
  <si>
    <t>Postrek asfaltový infiltračný s posypom kamenivom z asfaltu cestného v množstve 1,00 kg/m2</t>
  </si>
  <si>
    <t>-1511682855</t>
  </si>
  <si>
    <t>577144211.S</t>
  </si>
  <si>
    <t>Asfaltový betón vrstva obrusná AC 11 O v pruhu š. do 3 m z nemodifik. asfaltu tr. I, po zhutnení hr. 50 mm</t>
  </si>
  <si>
    <t>-1832535046</t>
  </si>
  <si>
    <t>660977637</t>
  </si>
  <si>
    <t>979084212.S</t>
  </si>
  <si>
    <t>Vodorovná doprava vybúraných hmôt po suchu s naložením a so zložením na vzdialenosť do 50 m</t>
  </si>
  <si>
    <t>791119921</t>
  </si>
  <si>
    <t>979084216.S</t>
  </si>
  <si>
    <t>Vodorovná doprava vybúraných hmôt po suchu bez naloženia, ale so zložením na vzdialenosť do 5 km</t>
  </si>
  <si>
    <t>1966378417</t>
  </si>
  <si>
    <t>979084219.S</t>
  </si>
  <si>
    <t>Príplatok k cene za každých ďalších aj začatých 5 km nad 5 km</t>
  </si>
  <si>
    <t>-1669922171</t>
  </si>
  <si>
    <t>-1924021498</t>
  </si>
  <si>
    <t>2036790587</t>
  </si>
  <si>
    <t>998223094.S</t>
  </si>
  <si>
    <t>Príplatok za zväčšený presun (822 2.3,822 5.3) pre pozemné komunikácie s krytom dláždeným nad vymedzenú najväčšiu dopravnú vzdialenosť do 5000 m</t>
  </si>
  <si>
    <t>-1627227154</t>
  </si>
  <si>
    <t>998223095.S</t>
  </si>
  <si>
    <t>Príplatok (822 2.3,822 5.3) pre pozemné komunikácie s krytom dláždeným za každých ďalších 5000 m nad 5000 m</t>
  </si>
  <si>
    <t>217248345</t>
  </si>
  <si>
    <t>8.2 - Oprava múrika na Staničnej ulici</t>
  </si>
  <si>
    <t xml:space="preserve">    6 - Úpravy povrchov, podlahy, osadenie</t>
  </si>
  <si>
    <t>PSV - Práce a dodávky PSV</t>
  </si>
  <si>
    <t xml:space="preserve">    711 - Izolácie proti vode a vlhkosti</t>
  </si>
  <si>
    <t xml:space="preserve">    783 - Nátery</t>
  </si>
  <si>
    <t>Úpravy povrchov, podlahy, osadenie</t>
  </si>
  <si>
    <t>622465113.S</t>
  </si>
  <si>
    <t>Vonkajší sanačný systém stien, sanačný prednástrek cementový, krytie 100%</t>
  </si>
  <si>
    <t>-1154924680</t>
  </si>
  <si>
    <t>622465123.S</t>
  </si>
  <si>
    <t>Vonkajší sanačný systém stien s obsahom cementu, podkladová / vyrovnávacia omietka, hr. 20 mm</t>
  </si>
  <si>
    <t>535044486</t>
  </si>
  <si>
    <t>622465203.S</t>
  </si>
  <si>
    <t>Vonkajší sanačný systém stien s obsahom cementu, štuková omietka, hr. 3 mm</t>
  </si>
  <si>
    <t>-1296106747</t>
  </si>
  <si>
    <t>622903111.S</t>
  </si>
  <si>
    <t>Očist., nosného muriva alebo betónu, múrov a valov pred začatím opráv ručne</t>
  </si>
  <si>
    <t>96476333</t>
  </si>
  <si>
    <t>-442955903</t>
  </si>
  <si>
    <t>PSV</t>
  </si>
  <si>
    <t>Práce a dodávky PSV</t>
  </si>
  <si>
    <t>711</t>
  </si>
  <si>
    <t>Izolácie proti vode a vlhkosti</t>
  </si>
  <si>
    <t>711170110.S</t>
  </si>
  <si>
    <t>Zvislý ochranný a drenážny systém stierkových asfaltových izolácií</t>
  </si>
  <si>
    <t>-1299666160</t>
  </si>
  <si>
    <t>783</t>
  </si>
  <si>
    <t>Nátery</t>
  </si>
  <si>
    <t>783172510.S</t>
  </si>
  <si>
    <t>Nátery oceľ.konštr. polyuretánové ťažkých A dvojnásobné 2x s emailovaním.- 140μm</t>
  </si>
  <si>
    <t>1456010523</t>
  </si>
  <si>
    <t>783172517.S</t>
  </si>
  <si>
    <t>Nátery oceľ.konštr. polyuretánové ťažkých A základný.- 35μm</t>
  </si>
  <si>
    <t>-717401051</t>
  </si>
  <si>
    <t>783201812.S</t>
  </si>
  <si>
    <t>Odstránenie starých náterov z kovových stavebných doplnkových konštrukcií oceľovou kefou</t>
  </si>
  <si>
    <t>-1467140014</t>
  </si>
  <si>
    <t>8.3 - Oprava chodníka na Štúrovej ulici od č.d. 4 po križovatku ulíc Štúrová - Čsl. armády</t>
  </si>
  <si>
    <t>356953388</t>
  </si>
  <si>
    <t>Vytrhanie obrúb kamenných, s vybúraním lôžka, s premiestnením hmôt na skládku na vzdialenosť do 3 m alebo s naložením na dopravný prostriedok z krajníkov, obrubníkov stojatých -0,145 t</t>
  </si>
  <si>
    <t>10044664</t>
  </si>
  <si>
    <t>566902261.S</t>
  </si>
  <si>
    <t>Vyspravenie podkladu po prekopoch inžinierskych sietí plochy nad 15 m2 podkladovým betónom PB I tr. C 20/25 hr. 100 mm</t>
  </si>
  <si>
    <t>1592024834</t>
  </si>
  <si>
    <t>572754112.S</t>
  </si>
  <si>
    <t>Vyrovnanie povrchu doterajších krytov asfaltovým betónom AC hr. nad 40 do 60 mm</t>
  </si>
  <si>
    <t>-1816815506</t>
  </si>
  <si>
    <t>-318750410</t>
  </si>
  <si>
    <t>1998297079</t>
  </si>
  <si>
    <t>829078134</t>
  </si>
  <si>
    <t>899431111.S</t>
  </si>
  <si>
    <t>Výšková úprava uličného vstupu alebo vpuste do 200 mm zvýšením krycieho hrnca</t>
  </si>
  <si>
    <t>-519036017</t>
  </si>
  <si>
    <t>915715111.S</t>
  </si>
  <si>
    <t>Varovný pás lepený z plastových hmatových vodiacich platní šírky 400 mm</t>
  </si>
  <si>
    <t>1391224795</t>
  </si>
  <si>
    <t>915715121.S</t>
  </si>
  <si>
    <t>Signálny pás lepený z plastových hmatových vodiacich platní šírky 800 mm</t>
  </si>
  <si>
    <t>-41419550</t>
  </si>
  <si>
    <t>619053340</t>
  </si>
  <si>
    <t>348759234</t>
  </si>
  <si>
    <t>916361112.S</t>
  </si>
  <si>
    <t>Osadenie cestného obrubníka betónového ležatého do lôžka z betónu prostého tr. C 16/20 s bočnou oporou</t>
  </si>
  <si>
    <t>1866826940</t>
  </si>
  <si>
    <t>495588442</t>
  </si>
  <si>
    <t>1339920423</t>
  </si>
  <si>
    <t>1389930618</t>
  </si>
  <si>
    <t>-864652058</t>
  </si>
  <si>
    <t>-1526199104</t>
  </si>
  <si>
    <t>-342150834</t>
  </si>
  <si>
    <t>-10528157</t>
  </si>
  <si>
    <t>-263887356</t>
  </si>
  <si>
    <t>702736701</t>
  </si>
  <si>
    <t>-1833886485</t>
  </si>
  <si>
    <t>967399521</t>
  </si>
  <si>
    <t>998225194.S</t>
  </si>
  <si>
    <t>Príplatok za zväčšený presun pre pozemnú komunikáciu a letisko s krytom asfaltovým nad vymedzenú najväčšiu dopravnú vzdialenosť do 5000 m</t>
  </si>
  <si>
    <t>1554570560</t>
  </si>
  <si>
    <t>998225195.S</t>
  </si>
  <si>
    <t>Príplatok pre pozemnú komunikáciu a letisko s krytom asfaltovým za každých ďalších 5000 m nad 5000 m</t>
  </si>
  <si>
    <t>-1159950329</t>
  </si>
  <si>
    <t>8.4 - Oprava chodníka na Šmidkého ulici od č.d. 12 po č.d.32</t>
  </si>
  <si>
    <t>-103280964</t>
  </si>
  <si>
    <t>191811731</t>
  </si>
  <si>
    <t>122201101.S</t>
  </si>
  <si>
    <t>Odkopávka a prekopávka nezapažená v hornine 3, do 100 m3</t>
  </si>
  <si>
    <t>1068765405</t>
  </si>
  <si>
    <t>122201109.S</t>
  </si>
  <si>
    <t>Odkopávky a prekopávky nezapažené. Príplatok k cenám za lepivosť horniny 3</t>
  </si>
  <si>
    <t>-2030582776</t>
  </si>
  <si>
    <t>132201101.S</t>
  </si>
  <si>
    <t>Výkop ryhy do šírky 600 mm v horn.3 do 100 m3</t>
  </si>
  <si>
    <t>278608159</t>
  </si>
  <si>
    <t>132201109.S</t>
  </si>
  <si>
    <t>Príplatok k cene za lepivosť pri hĺbení rýh šírky do 600 mm zapažených i nezapažených s urovnaním dna v hornine 3</t>
  </si>
  <si>
    <t>-29729098</t>
  </si>
  <si>
    <t>-365345495</t>
  </si>
  <si>
    <t>-1736276875</t>
  </si>
  <si>
    <t>-53108416</t>
  </si>
  <si>
    <t>-995754424</t>
  </si>
  <si>
    <t>-2033332349</t>
  </si>
  <si>
    <t>-1712398023</t>
  </si>
  <si>
    <t>933183594</t>
  </si>
  <si>
    <t>1130488693</t>
  </si>
  <si>
    <t>-192304575</t>
  </si>
  <si>
    <t>-315717985</t>
  </si>
  <si>
    <t>-416918378</t>
  </si>
  <si>
    <t>-1292618045</t>
  </si>
  <si>
    <t>-223574678</t>
  </si>
  <si>
    <t>-1964729881</t>
  </si>
  <si>
    <t>-1135395486</t>
  </si>
  <si>
    <t>-1432849939</t>
  </si>
  <si>
    <t>1756907657</t>
  </si>
  <si>
    <t>1974684938</t>
  </si>
  <si>
    <t>-618031021</t>
  </si>
  <si>
    <t>212803897</t>
  </si>
  <si>
    <t>1326838761</t>
  </si>
  <si>
    <t>-2031786033</t>
  </si>
  <si>
    <t>1297208485</t>
  </si>
  <si>
    <t>1962038164</t>
  </si>
  <si>
    <t>1767138477</t>
  </si>
  <si>
    <t>4 - SO 04 - Chodník na Gaštanovej ulici</t>
  </si>
  <si>
    <t>373439370</t>
  </si>
  <si>
    <t>-562473848</t>
  </si>
  <si>
    <t>-1875611694</t>
  </si>
  <si>
    <t>-561264054</t>
  </si>
  <si>
    <t>-503862700</t>
  </si>
  <si>
    <t>-1273250333</t>
  </si>
  <si>
    <t>1863221531</t>
  </si>
  <si>
    <t>916362112.S</t>
  </si>
  <si>
    <t>Osadenie cestného obrubníka betónového stojatého do lôžka z betónu prostého tr. C 16/20 s bočnou oporou</t>
  </si>
  <si>
    <t>-1440211956</t>
  </si>
  <si>
    <t>-338784267</t>
  </si>
  <si>
    <t>-950286626</t>
  </si>
  <si>
    <t>-1121954986</t>
  </si>
  <si>
    <t>1859522772</t>
  </si>
  <si>
    <t>-1775971629</t>
  </si>
  <si>
    <t>-492583541</t>
  </si>
  <si>
    <t>-1400709575</t>
  </si>
  <si>
    <t>1907114573</t>
  </si>
  <si>
    <t>796569227</t>
  </si>
  <si>
    <t>1145410200</t>
  </si>
  <si>
    <t>5 - SO 05 - Zariadenie pre seniorov chodník ku kaplnke</t>
  </si>
  <si>
    <t>-522042934</t>
  </si>
  <si>
    <t>1987929970</t>
  </si>
  <si>
    <t>Podklad pod dlažbu v ploche vodorovnej alebo v sklone do 1:5 hr. 30-100 mm z kameniva ťaženého fr. 4 - 8 mm</t>
  </si>
  <si>
    <t>-1733171797</t>
  </si>
  <si>
    <t>564760211.S</t>
  </si>
  <si>
    <t>Podklad alebo kryt z kameniva hrubého drveného veľ. 16-32 mm s rozprestretím a zhutnením hr. 200 mm</t>
  </si>
  <si>
    <t>-1540431903</t>
  </si>
  <si>
    <t>2025635596</t>
  </si>
  <si>
    <t>596911142.S</t>
  </si>
  <si>
    <t>Kladenie betónovej zámkovej dlažby komunikácií pre peších hr. 60 mm pre peších nad 50 do 100 m2 so zriadením lôžka z kameniva hr. 30 mm</t>
  </si>
  <si>
    <t>1443522837</t>
  </si>
  <si>
    <t>592460010100.S</t>
  </si>
  <si>
    <t>Dlažba betónová bezškárová, rozmer 200x100x60 mm, prírodná</t>
  </si>
  <si>
    <t>-156270677</t>
  </si>
  <si>
    <t>1219951337</t>
  </si>
  <si>
    <t>-267554519</t>
  </si>
  <si>
    <t>1186963221</t>
  </si>
  <si>
    <t>1175046541</t>
  </si>
  <si>
    <t>448333143</t>
  </si>
  <si>
    <t>2083272990</t>
  </si>
  <si>
    <t>533228663</t>
  </si>
  <si>
    <t>1902900257</t>
  </si>
  <si>
    <t>1236127987</t>
  </si>
  <si>
    <t>6 - SO 06 - Chodník na Družstevnej ulici - dokončenie z medziblokových úprav</t>
  </si>
  <si>
    <t>-758735586</t>
  </si>
  <si>
    <t>-8879576</t>
  </si>
  <si>
    <t>928513310</t>
  </si>
  <si>
    <t>668993306</t>
  </si>
  <si>
    <t>1688835635</t>
  </si>
  <si>
    <t>492330415</t>
  </si>
  <si>
    <t>-2058798962</t>
  </si>
  <si>
    <t>398309473</t>
  </si>
  <si>
    <t>2043257083</t>
  </si>
  <si>
    <t>248435717</t>
  </si>
  <si>
    <t>-669358595</t>
  </si>
  <si>
    <t>1902377223</t>
  </si>
  <si>
    <t>-2089690231</t>
  </si>
  <si>
    <t>-1752553060</t>
  </si>
  <si>
    <t>1237788965</t>
  </si>
  <si>
    <t>-291139779</t>
  </si>
  <si>
    <t>284013864</t>
  </si>
  <si>
    <t>682720076</t>
  </si>
  <si>
    <t>7 - SO 07 - Chodník na Dobrianskeho ulici - dokončenie z vnútroblokových úprav</t>
  </si>
  <si>
    <t>-1267984763</t>
  </si>
  <si>
    <t>-1882328956</t>
  </si>
  <si>
    <t>-1351274830</t>
  </si>
  <si>
    <t>2015368197</t>
  </si>
  <si>
    <t>-1341976350</t>
  </si>
  <si>
    <t>-273082262</t>
  </si>
  <si>
    <t>-917186679</t>
  </si>
  <si>
    <t>316742161</t>
  </si>
  <si>
    <t>1002932472</t>
  </si>
  <si>
    <t>999185943</t>
  </si>
  <si>
    <t>1371842282</t>
  </si>
  <si>
    <t>1658496643</t>
  </si>
  <si>
    <t>-1657896973</t>
  </si>
  <si>
    <t>-3041072</t>
  </si>
  <si>
    <t>744274264</t>
  </si>
  <si>
    <t>1270714119</t>
  </si>
  <si>
    <t>732277675</t>
  </si>
  <si>
    <t>1674274954</t>
  </si>
  <si>
    <t>-1186257325</t>
  </si>
  <si>
    <t>-791169693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</si>
</sst>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b/>
      <sz val="14"/>
      <name val="Arial CE"/>
    </font>
    <font>
      <sz val="8"/>
      <color rgb="FF3366FF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sz val="10"/>
      <color rgb="FFFFFFFF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sz val="18"/>
      <color theme="10"/>
      <name val="Wingdings 2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0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/>
    <xf numFmtId="0" fontId="0" fillId="0" borderId="3" xfId="0" applyBorder="1" applyProtection="1"/>
    <xf numFmtId="0" fontId="0" fillId="0" borderId="0" xfId="0" applyProtection="1"/>
    <xf numFmtId="0" fontId="10" fillId="0" borderId="0" xfId="0" applyFont="1" applyAlignment="1" applyProtection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top"/>
    </xf>
    <xf numFmtId="0" fontId="2" fillId="0" borderId="0" xfId="0" applyFont="1" applyAlignment="1" applyProtection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 applyProtection="1">
      <alignment horizontal="left" vertical="top"/>
    </xf>
    <xf numFmtId="0" fontId="3" fillId="0" borderId="0" xfId="0" applyFont="1" applyAlignment="1" applyProtection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2" fillId="2" borderId="0" xfId="0" applyFont="1" applyFill="1" applyAlignment="1" applyProtection="1">
      <alignment horizontal="left" vertical="center"/>
      <protection locked="0"/>
    </xf>
    <xf numFmtId="49" fontId="2" fillId="2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horizontal="left" vertical="center" wrapText="1"/>
    </xf>
    <xf numFmtId="0" fontId="0" fillId="0" borderId="4" xfId="0" applyBorder="1" applyProtection="1"/>
    <xf numFmtId="0" fontId="0" fillId="0" borderId="0" xfId="0" applyFont="1" applyAlignment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4" fillId="0" borderId="5" xfId="0" applyFont="1" applyBorder="1" applyAlignment="1" applyProtection="1">
      <alignment horizontal="left" vertical="center"/>
    </xf>
    <xf numFmtId="0" fontId="0" fillId="0" borderId="5" xfId="0" applyFont="1" applyBorder="1" applyAlignment="1" applyProtection="1">
      <alignment vertical="center"/>
    </xf>
    <xf numFmtId="4" fontId="14" fillId="0" borderId="5" xfId="0" applyNumberFormat="1" applyFont="1" applyBorder="1" applyAlignment="1" applyProtection="1">
      <alignment vertical="center"/>
    </xf>
    <xf numFmtId="0" fontId="0" fillId="0" borderId="3" xfId="0" applyFont="1" applyBorder="1" applyAlignment="1">
      <alignment vertical="center"/>
    </xf>
    <xf numFmtId="0" fontId="1" fillId="0" borderId="0" xfId="0" applyFont="1" applyAlignment="1" applyProtection="1">
      <alignment horizontal="right" vertical="center"/>
    </xf>
    <xf numFmtId="0" fontId="1" fillId="0" borderId="3" xfId="0" applyFont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15" fillId="0" borderId="0" xfId="0" applyFont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left" vertical="center"/>
    </xf>
    <xf numFmtId="4" fontId="16" fillId="0" borderId="0" xfId="0" applyNumberFormat="1" applyFont="1" applyAlignment="1" applyProtection="1">
      <alignment vertical="center"/>
    </xf>
    <xf numFmtId="0" fontId="1" fillId="0" borderId="3" xfId="0" applyFont="1" applyBorder="1" applyAlignment="1">
      <alignment vertical="center"/>
    </xf>
    <xf numFmtId="0" fontId="16" fillId="0" borderId="0" xfId="0" applyFont="1" applyAlignment="1">
      <alignment horizontal="left" vertical="center"/>
    </xf>
    <xf numFmtId="0" fontId="0" fillId="3" borderId="0" xfId="0" applyFont="1" applyFill="1" applyAlignment="1" applyProtection="1">
      <alignment vertical="center"/>
    </xf>
    <xf numFmtId="0" fontId="4" fillId="3" borderId="6" xfId="0" applyFont="1" applyFill="1" applyBorder="1" applyAlignment="1" applyProtection="1">
      <alignment horizontal="left" vertical="center"/>
    </xf>
    <xf numFmtId="0" fontId="0" fillId="3" borderId="7" xfId="0" applyFont="1" applyFill="1" applyBorder="1" applyAlignment="1" applyProtection="1">
      <alignment vertical="center"/>
    </xf>
    <xf numFmtId="0" fontId="4" fillId="3" borderId="7" xfId="0" applyFont="1" applyFill="1" applyBorder="1" applyAlignment="1" applyProtection="1">
      <alignment horizontal="center" vertical="center"/>
    </xf>
    <xf numFmtId="0" fontId="4" fillId="3" borderId="7" xfId="0" applyFont="1" applyFill="1" applyBorder="1" applyAlignment="1" applyProtection="1">
      <alignment horizontal="left" vertical="center"/>
    </xf>
    <xf numFmtId="4" fontId="4" fillId="3" borderId="7" xfId="0" applyNumberFormat="1" applyFont="1" applyFill="1" applyBorder="1" applyAlignment="1" applyProtection="1">
      <alignment vertical="center"/>
    </xf>
    <xf numFmtId="0" fontId="0" fillId="3" borderId="8" xfId="0" applyFont="1" applyFill="1" applyBorder="1" applyAlignment="1" applyProtection="1">
      <alignment vertical="center"/>
    </xf>
    <xf numFmtId="0" fontId="0" fillId="0" borderId="3" xfId="0" applyBorder="1" applyAlignment="1" applyProtection="1">
      <alignment vertical="center"/>
    </xf>
    <xf numFmtId="0" fontId="0" fillId="0" borderId="0" xfId="0" applyAlignment="1" applyProtection="1">
      <alignment vertical="center"/>
    </xf>
    <xf numFmtId="0" fontId="17" fillId="0" borderId="4" xfId="0" applyFont="1" applyBorder="1" applyAlignment="1" applyProtection="1">
      <alignment horizontal="left" vertical="center"/>
    </xf>
    <xf numFmtId="0" fontId="0" fillId="0" borderId="4" xfId="0" applyBorder="1" applyAlignment="1" applyProtection="1">
      <alignment vertical="center"/>
    </xf>
    <xf numFmtId="0" fontId="0" fillId="0" borderId="3" xfId="0" applyBorder="1" applyAlignment="1">
      <alignment vertical="center"/>
    </xf>
    <xf numFmtId="0" fontId="1" fillId="0" borderId="5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9" xfId="0" applyFont="1" applyBorder="1" applyAlignment="1" applyProtection="1">
      <alignment vertical="center"/>
    </xf>
    <xf numFmtId="0" fontId="0" fillId="0" borderId="10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 applyProtection="1">
      <alignment vertical="center"/>
    </xf>
    <xf numFmtId="0" fontId="3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left" vertical="center" wrapText="1"/>
    </xf>
    <xf numFmtId="0" fontId="3" fillId="0" borderId="3" xfId="0" applyFont="1" applyBorder="1" applyAlignment="1">
      <alignment vertical="center"/>
    </xf>
    <xf numFmtId="0" fontId="14" fillId="0" borderId="0" xfId="0" applyFont="1" applyAlignment="1" applyProtection="1">
      <alignment vertical="center"/>
    </xf>
    <xf numFmtId="165" fontId="2" fillId="0" borderId="0" xfId="0" applyNumberFormat="1" applyFont="1" applyAlignment="1" applyProtection="1">
      <alignment horizontal="left" vertical="center"/>
    </xf>
    <xf numFmtId="0" fontId="2" fillId="0" borderId="0" xfId="0" applyFont="1" applyAlignment="1" applyProtection="1">
      <alignment vertical="center" wrapText="1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0" borderId="14" xfId="0" applyFont="1" applyBorder="1" applyAlignment="1" applyProtection="1">
      <alignment horizontal="left" vertical="center"/>
    </xf>
    <xf numFmtId="0" fontId="19" fillId="0" borderId="0" xfId="0" applyFont="1" applyBorder="1" applyAlignment="1" applyProtection="1">
      <alignment horizontal="left" vertical="center"/>
    </xf>
    <xf numFmtId="0" fontId="0" fillId="0" borderId="0" xfId="0" applyFont="1" applyBorder="1" applyAlignment="1" applyProtection="1">
      <alignment vertical="center"/>
    </xf>
    <xf numFmtId="0" fontId="0" fillId="0" borderId="15" xfId="0" applyFont="1" applyBorder="1" applyAlignment="1" applyProtection="1">
      <alignment vertical="center"/>
    </xf>
    <xf numFmtId="0" fontId="20" fillId="4" borderId="6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left" vertical="center"/>
    </xf>
    <xf numFmtId="0" fontId="0" fillId="4" borderId="7" xfId="0" applyFont="1" applyFill="1" applyBorder="1" applyAlignment="1" applyProtection="1">
      <alignment vertical="center"/>
    </xf>
    <xf numFmtId="0" fontId="20" fillId="4" borderId="7" xfId="0" applyFont="1" applyFill="1" applyBorder="1" applyAlignment="1" applyProtection="1">
      <alignment horizontal="center" vertical="center"/>
    </xf>
    <xf numFmtId="0" fontId="20" fillId="4" borderId="7" xfId="0" applyFont="1" applyFill="1" applyBorder="1" applyAlignment="1" applyProtection="1">
      <alignment horizontal="right" vertical="center"/>
    </xf>
    <xf numFmtId="0" fontId="20" fillId="4" borderId="8" xfId="0" applyFont="1" applyFill="1" applyBorder="1" applyAlignment="1" applyProtection="1">
      <alignment horizontal="left" vertical="center"/>
    </xf>
    <xf numFmtId="0" fontId="20" fillId="4" borderId="0" xfId="0" applyFont="1" applyFill="1" applyAlignment="1" applyProtection="1">
      <alignment horizontal="center" vertical="center"/>
    </xf>
    <xf numFmtId="0" fontId="21" fillId="0" borderId="16" xfId="0" applyFont="1" applyBorder="1" applyAlignment="1" applyProtection="1">
      <alignment horizontal="center" vertical="center" wrapText="1"/>
    </xf>
    <xf numFmtId="0" fontId="21" fillId="0" borderId="17" xfId="0" applyFont="1" applyBorder="1" applyAlignment="1" applyProtection="1">
      <alignment horizontal="center" vertical="center" wrapText="1"/>
    </xf>
    <xf numFmtId="0" fontId="21" fillId="0" borderId="18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4" fillId="0" borderId="3" xfId="0" applyFont="1" applyBorder="1" applyAlignment="1" applyProtection="1">
      <alignment vertical="center"/>
    </xf>
    <xf numFmtId="0" fontId="22" fillId="0" borderId="0" xfId="0" applyFont="1" applyAlignment="1" applyProtection="1">
      <alignment horizontal="left" vertical="center"/>
    </xf>
    <xf numFmtId="0" fontId="22" fillId="0" borderId="0" xfId="0" applyFont="1" applyAlignment="1" applyProtection="1">
      <alignment vertical="center"/>
    </xf>
    <xf numFmtId="4" fontId="22" fillId="0" borderId="0" xfId="0" applyNumberFormat="1" applyFont="1" applyAlignment="1" applyProtection="1">
      <alignment horizontal="right" vertical="center"/>
    </xf>
    <xf numFmtId="4" fontId="22" fillId="0" borderId="0" xfId="0" applyNumberFormat="1" applyFont="1" applyAlignment="1" applyProtection="1">
      <alignment vertical="center"/>
    </xf>
    <xf numFmtId="0" fontId="4" fillId="0" borderId="0" xfId="0" applyFont="1" applyAlignment="1" applyProtection="1">
      <alignment horizontal="center" vertical="center"/>
    </xf>
    <xf numFmtId="0" fontId="4" fillId="0" borderId="3" xfId="0" applyFont="1" applyBorder="1" applyAlignment="1">
      <alignment vertical="center"/>
    </xf>
    <xf numFmtId="4" fontId="18" fillId="0" borderId="14" xfId="0" applyNumberFormat="1" applyFont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6" fontId="18" fillId="0" borderId="0" xfId="0" applyNumberFormat="1" applyFont="1" applyBorder="1" applyAlignment="1" applyProtection="1">
      <alignment vertical="center"/>
    </xf>
    <xf numFmtId="4" fontId="18" fillId="0" borderId="15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5" fillId="0" borderId="3" xfId="0" applyFont="1" applyBorder="1" applyAlignment="1" applyProtection="1">
      <alignment vertical="center"/>
    </xf>
    <xf numFmtId="0" fontId="25" fillId="0" borderId="0" xfId="0" applyFont="1" applyAlignment="1" applyProtection="1">
      <alignment vertical="center"/>
    </xf>
    <xf numFmtId="0" fontId="25" fillId="0" borderId="0" xfId="0" applyFont="1" applyAlignment="1" applyProtection="1">
      <alignment horizontal="left" vertical="center" wrapText="1"/>
    </xf>
    <xf numFmtId="0" fontId="26" fillId="0" borderId="0" xfId="0" applyFont="1" applyAlignment="1" applyProtection="1">
      <alignment vertical="center"/>
    </xf>
    <xf numFmtId="4" fontId="26" fillId="0" borderId="0" xfId="0" applyNumberFormat="1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0" fontId="5" fillId="0" borderId="3" xfId="0" applyFont="1" applyBorder="1" applyAlignment="1">
      <alignment vertical="center"/>
    </xf>
    <xf numFmtId="4" fontId="27" fillId="0" borderId="14" xfId="0" applyNumberFormat="1" applyFont="1" applyBorder="1" applyAlignment="1" applyProtection="1">
      <alignment vertical="center"/>
    </xf>
    <xf numFmtId="4" fontId="27" fillId="0" borderId="0" xfId="0" applyNumberFormat="1" applyFont="1" applyBorder="1" applyAlignment="1" applyProtection="1">
      <alignment vertical="center"/>
    </xf>
    <xf numFmtId="166" fontId="27" fillId="0" borderId="0" xfId="0" applyNumberFormat="1" applyFont="1" applyBorder="1" applyAlignment="1" applyProtection="1">
      <alignment vertical="center"/>
    </xf>
    <xf numFmtId="4" fontId="27" fillId="0" borderId="15" xfId="0" applyNumberFormat="1" applyFont="1" applyBorder="1" applyAlignment="1" applyProtection="1">
      <alignment vertical="center"/>
    </xf>
    <xf numFmtId="0" fontId="5" fillId="0" borderId="0" xfId="0" applyFont="1" applyAlignment="1">
      <alignment horizontal="left" vertical="center"/>
    </xf>
    <xf numFmtId="4" fontId="26" fillId="0" borderId="0" xfId="0" applyNumberFormat="1" applyFont="1" applyAlignment="1" applyProtection="1">
      <alignment horizontal="right" vertical="center"/>
    </xf>
    <xf numFmtId="0" fontId="7" fillId="0" borderId="0" xfId="0" applyFont="1" applyAlignment="1" applyProtection="1">
      <alignment vertical="center"/>
    </xf>
    <xf numFmtId="0" fontId="28" fillId="0" borderId="0" xfId="0" applyFont="1" applyAlignment="1" applyProtection="1">
      <alignment horizontal="left" vertical="center" wrapText="1"/>
    </xf>
    <xf numFmtId="4" fontId="7" fillId="0" borderId="0" xfId="0" applyNumberFormat="1" applyFont="1" applyAlignment="1" applyProtection="1">
      <alignment vertical="center"/>
    </xf>
    <xf numFmtId="0" fontId="2" fillId="0" borderId="0" xfId="0" applyFont="1" applyAlignment="1" applyProtection="1">
      <alignment horizontal="center" vertical="center"/>
    </xf>
    <xf numFmtId="4" fontId="1" fillId="0" borderId="14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166" fontId="1" fillId="0" borderId="0" xfId="0" applyNumberFormat="1" applyFont="1" applyBorder="1" applyAlignment="1" applyProtection="1">
      <alignment vertical="center"/>
    </xf>
    <xf numFmtId="4" fontId="1" fillId="0" borderId="15" xfId="0" applyNumberFormat="1" applyFont="1" applyBorder="1" applyAlignment="1" applyProtection="1">
      <alignment vertical="center"/>
    </xf>
    <xf numFmtId="0" fontId="2" fillId="0" borderId="0" xfId="0" applyFont="1" applyAlignment="1">
      <alignment horizontal="left" vertical="center"/>
    </xf>
    <xf numFmtId="4" fontId="27" fillId="0" borderId="19" xfId="0" applyNumberFormat="1" applyFont="1" applyBorder="1" applyAlignment="1" applyProtection="1">
      <alignment vertical="center"/>
    </xf>
    <xf numFmtId="4" fontId="27" fillId="0" borderId="20" xfId="0" applyNumberFormat="1" applyFont="1" applyBorder="1" applyAlignment="1" applyProtection="1">
      <alignment vertical="center"/>
    </xf>
    <xf numFmtId="166" fontId="27" fillId="0" borderId="20" xfId="0" applyNumberFormat="1" applyFont="1" applyBorder="1" applyAlignment="1" applyProtection="1">
      <alignment vertical="center"/>
    </xf>
    <xf numFmtId="4" fontId="27" fillId="0" borderId="21" xfId="0" applyNumberFormat="1" applyFont="1" applyBorder="1" applyAlignment="1" applyProtection="1">
      <alignment vertical="center"/>
    </xf>
    <xf numFmtId="0" fontId="0" fillId="0" borderId="1" xfId="0" applyBorder="1"/>
    <xf numFmtId="0" fontId="0" fillId="0" borderId="2" xfId="0" applyBorder="1"/>
    <xf numFmtId="0" fontId="10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2" fillId="0" borderId="0" xfId="0" applyNumberFormat="1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0" fontId="0" fillId="0" borderId="12" xfId="0" applyFont="1" applyBorder="1" applyAlignment="1">
      <alignment vertical="center"/>
    </xf>
    <xf numFmtId="0" fontId="9" fillId="0" borderId="3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14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/>
    </xf>
    <xf numFmtId="0" fontId="1" fillId="0" borderId="0" xfId="0" applyFont="1" applyAlignment="1">
      <alignment horizontal="right" vertical="center"/>
    </xf>
    <xf numFmtId="0" fontId="19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1" fillId="0" borderId="0" xfId="0" applyFont="1" applyAlignment="1" applyProtection="1">
      <alignment horizontal="left" vertical="center" wrapText="1"/>
    </xf>
    <xf numFmtId="0" fontId="20" fillId="4" borderId="0" xfId="0" applyFont="1" applyFill="1" applyAlignment="1" applyProtection="1">
      <alignment horizontal="left" vertical="center"/>
    </xf>
    <xf numFmtId="0" fontId="0" fillId="4" borderId="0" xfId="0" applyFont="1" applyFill="1" applyAlignment="1" applyProtection="1">
      <alignment vertical="center"/>
    </xf>
    <xf numFmtId="0" fontId="20" fillId="4" borderId="0" xfId="0" applyFont="1" applyFill="1" applyAlignment="1" applyProtection="1">
      <alignment horizontal="right" vertical="center"/>
    </xf>
    <xf numFmtId="0" fontId="30" fillId="0" borderId="0" xfId="0" applyFont="1" applyAlignment="1" applyProtection="1">
      <alignment horizontal="left" vertical="center"/>
    </xf>
    <xf numFmtId="0" fontId="6" fillId="0" borderId="3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6" fillId="0" borderId="20" xfId="0" applyFont="1" applyBorder="1" applyAlignment="1" applyProtection="1">
      <alignment horizontal="left" vertical="center"/>
    </xf>
    <xf numFmtId="0" fontId="6" fillId="0" borderId="20" xfId="0" applyFont="1" applyBorder="1" applyAlignment="1" applyProtection="1">
      <alignment vertical="center"/>
    </xf>
    <xf numFmtId="4" fontId="6" fillId="0" borderId="20" xfId="0" applyNumberFormat="1" applyFont="1" applyBorder="1" applyAlignment="1" applyProtection="1">
      <alignment vertical="center"/>
    </xf>
    <xf numFmtId="0" fontId="6" fillId="0" borderId="3" xfId="0" applyFont="1" applyBorder="1" applyAlignment="1">
      <alignment vertical="center"/>
    </xf>
    <xf numFmtId="0" fontId="7" fillId="0" borderId="3" xfId="0" applyFont="1" applyBorder="1" applyAlignment="1" applyProtection="1">
      <alignment vertical="center"/>
    </xf>
    <xf numFmtId="0" fontId="7" fillId="0" borderId="20" xfId="0" applyFont="1" applyBorder="1" applyAlignment="1" applyProtection="1">
      <alignment horizontal="left" vertical="center"/>
    </xf>
    <xf numFmtId="0" fontId="7" fillId="0" borderId="20" xfId="0" applyFont="1" applyBorder="1" applyAlignment="1" applyProtection="1">
      <alignment vertical="center"/>
    </xf>
    <xf numFmtId="4" fontId="7" fillId="0" borderId="20" xfId="0" applyNumberFormat="1" applyFont="1" applyBorder="1" applyAlignment="1" applyProtection="1">
      <alignment vertical="center"/>
    </xf>
    <xf numFmtId="0" fontId="7" fillId="0" borderId="3" xfId="0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 applyProtection="1">
      <alignment horizontal="center" vertical="center" wrapText="1"/>
    </xf>
    <xf numFmtId="0" fontId="20" fillId="4" borderId="16" xfId="0" applyFont="1" applyFill="1" applyBorder="1" applyAlignment="1" applyProtection="1">
      <alignment horizontal="center" vertical="center" wrapText="1"/>
    </xf>
    <xf numFmtId="0" fontId="20" fillId="4" borderId="17" xfId="0" applyFont="1" applyFill="1" applyBorder="1" applyAlignment="1" applyProtection="1">
      <alignment horizontal="center" vertical="center" wrapText="1"/>
    </xf>
    <xf numFmtId="0" fontId="20" fillId="4" borderId="18" xfId="0" applyFont="1" applyFill="1" applyBorder="1" applyAlignment="1" applyProtection="1">
      <alignment horizontal="center" vertical="center" wrapText="1"/>
    </xf>
    <xf numFmtId="0" fontId="20" fillId="4" borderId="0" xfId="0" applyFont="1" applyFill="1" applyAlignment="1" applyProtection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4" fontId="22" fillId="0" borderId="0" xfId="0" applyNumberFormat="1" applyFont="1" applyAlignment="1" applyProtection="1"/>
    <xf numFmtId="0" fontId="0" fillId="0" borderId="12" xfId="0" applyBorder="1" applyAlignment="1" applyProtection="1">
      <alignment vertical="center"/>
    </xf>
    <xf numFmtId="166" fontId="31" fillId="0" borderId="12" xfId="0" applyNumberFormat="1" applyFont="1" applyBorder="1" applyAlignment="1" applyProtection="1"/>
    <xf numFmtId="166" fontId="31" fillId="0" borderId="13" xfId="0" applyNumberFormat="1" applyFont="1" applyBorder="1" applyAlignment="1" applyProtection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 applyProtection="1"/>
    <xf numFmtId="0" fontId="8" fillId="0" borderId="0" xfId="0" applyFont="1" applyAlignment="1" applyProtection="1"/>
    <xf numFmtId="0" fontId="8" fillId="0" borderId="0" xfId="0" applyFont="1" applyAlignment="1" applyProtection="1">
      <alignment horizontal="left"/>
    </xf>
    <xf numFmtId="0" fontId="6" fillId="0" borderId="0" xfId="0" applyFont="1" applyAlignment="1" applyProtection="1">
      <alignment horizontal="left"/>
    </xf>
    <xf numFmtId="0" fontId="8" fillId="0" borderId="0" xfId="0" applyFont="1" applyAlignment="1" applyProtection="1">
      <protection locked="0"/>
    </xf>
    <xf numFmtId="4" fontId="6" fillId="0" borderId="0" xfId="0" applyNumberFormat="1" applyFont="1" applyAlignment="1" applyProtection="1"/>
    <xf numFmtId="0" fontId="8" fillId="0" borderId="3" xfId="0" applyFont="1" applyBorder="1" applyAlignment="1"/>
    <xf numFmtId="0" fontId="8" fillId="0" borderId="14" xfId="0" applyFont="1" applyBorder="1" applyAlignment="1" applyProtection="1"/>
    <xf numFmtId="0" fontId="8" fillId="0" borderId="0" xfId="0" applyFont="1" applyBorder="1" applyAlignment="1" applyProtection="1"/>
    <xf numFmtId="166" fontId="8" fillId="0" borderId="0" xfId="0" applyNumberFormat="1" applyFont="1" applyBorder="1" applyAlignment="1" applyProtection="1"/>
    <xf numFmtId="166" fontId="8" fillId="0" borderId="15" xfId="0" applyNumberFormat="1" applyFont="1" applyBorder="1" applyAlignment="1" applyProtection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 applyProtection="1">
      <alignment horizontal="left"/>
    </xf>
    <xf numFmtId="4" fontId="7" fillId="0" borderId="0" xfId="0" applyNumberFormat="1" applyFont="1" applyAlignment="1" applyProtection="1"/>
    <xf numFmtId="0" fontId="20" fillId="0" borderId="22" xfId="0" applyFont="1" applyBorder="1" applyAlignment="1" applyProtection="1">
      <alignment horizontal="center" vertical="center"/>
    </xf>
    <xf numFmtId="49" fontId="20" fillId="0" borderId="22" xfId="0" applyNumberFormat="1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left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167" fontId="20" fillId="0" borderId="22" xfId="0" applyNumberFormat="1" applyFont="1" applyBorder="1" applyAlignment="1" applyProtection="1">
      <alignment vertical="center"/>
    </xf>
    <xf numFmtId="4" fontId="20" fillId="2" borderId="22" xfId="0" applyNumberFormat="1" applyFont="1" applyFill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</xf>
    <xf numFmtId="0" fontId="0" fillId="0" borderId="22" xfId="0" applyFont="1" applyBorder="1" applyAlignment="1" applyProtection="1">
      <alignment vertical="center"/>
    </xf>
    <xf numFmtId="0" fontId="21" fillId="2" borderId="14" xfId="0" applyFont="1" applyFill="1" applyBorder="1" applyAlignment="1" applyProtection="1">
      <alignment horizontal="left" vertical="center"/>
      <protection locked="0"/>
    </xf>
    <xf numFmtId="0" fontId="21" fillId="0" borderId="0" xfId="0" applyFont="1" applyBorder="1" applyAlignment="1" applyProtection="1">
      <alignment horizontal="center" vertical="center"/>
    </xf>
    <xf numFmtId="166" fontId="21" fillId="0" borderId="0" xfId="0" applyNumberFormat="1" applyFont="1" applyBorder="1" applyAlignment="1" applyProtection="1">
      <alignment vertical="center"/>
    </xf>
    <xf numFmtId="166" fontId="21" fillId="0" borderId="15" xfId="0" applyNumberFormat="1" applyFont="1" applyBorder="1" applyAlignment="1" applyProtection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</xf>
    <xf numFmtId="49" fontId="33" fillId="0" borderId="22" xfId="0" applyNumberFormat="1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left" vertical="center" wrapText="1"/>
    </xf>
    <xf numFmtId="0" fontId="33" fillId="0" borderId="22" xfId="0" applyFont="1" applyBorder="1" applyAlignment="1" applyProtection="1">
      <alignment horizontal="center" vertical="center" wrapText="1"/>
    </xf>
    <xf numFmtId="167" fontId="33" fillId="0" borderId="22" xfId="0" applyNumberFormat="1" applyFont="1" applyBorder="1" applyAlignment="1" applyProtection="1">
      <alignment vertical="center"/>
    </xf>
    <xf numFmtId="4" fontId="33" fillId="2" borderId="22" xfId="0" applyNumberFormat="1" applyFont="1" applyFill="1" applyBorder="1" applyAlignment="1" applyProtection="1">
      <alignment vertical="center"/>
      <protection locked="0"/>
    </xf>
    <xf numFmtId="4" fontId="33" fillId="0" borderId="22" xfId="0" applyNumberFormat="1" applyFont="1" applyBorder="1" applyAlignment="1" applyProtection="1">
      <alignment vertical="center"/>
    </xf>
    <xf numFmtId="0" fontId="34" fillId="0" borderId="22" xfId="0" applyFont="1" applyBorder="1" applyAlignment="1" applyProtection="1">
      <alignment vertical="center"/>
    </xf>
    <xf numFmtId="0" fontId="34" fillId="0" borderId="3" xfId="0" applyFont="1" applyBorder="1" applyAlignment="1">
      <alignment vertical="center"/>
    </xf>
    <xf numFmtId="0" fontId="33" fillId="2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 applyProtection="1">
      <alignment horizontal="center" vertical="center"/>
    </xf>
    <xf numFmtId="0" fontId="21" fillId="2" borderId="19" xfId="0" applyFont="1" applyFill="1" applyBorder="1" applyAlignment="1" applyProtection="1">
      <alignment horizontal="left" vertical="center"/>
      <protection locked="0"/>
    </xf>
    <xf numFmtId="0" fontId="21" fillId="0" borderId="20" xfId="0" applyFont="1" applyBorder="1" applyAlignment="1" applyProtection="1">
      <alignment horizontal="center" vertical="center"/>
    </xf>
    <xf numFmtId="0" fontId="0" fillId="0" borderId="20" xfId="0" applyFont="1" applyBorder="1" applyAlignment="1" applyProtection="1">
      <alignment vertical="center"/>
    </xf>
    <xf numFmtId="166" fontId="21" fillId="0" borderId="20" xfId="0" applyNumberFormat="1" applyFont="1" applyBorder="1" applyAlignment="1" applyProtection="1">
      <alignment vertical="center"/>
    </xf>
    <xf numFmtId="166" fontId="21" fillId="0" borderId="21" xfId="0" applyNumberFormat="1" applyFont="1" applyBorder="1" applyAlignment="1" applyProtection="1">
      <alignment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0" Type="http://schemas.openxmlformats.org/officeDocument/2006/relationships/worksheet" Target="worksheets/sheet10.xml" /><Relationship Id="rId11" Type="http://schemas.openxmlformats.org/officeDocument/2006/relationships/worksheet" Target="worksheets/sheet11.xml" /><Relationship Id="rId12" Type="http://schemas.openxmlformats.org/officeDocument/2006/relationships/worksheet" Target="worksheets/sheet12.xml" /><Relationship Id="rId13" Type="http://schemas.openxmlformats.org/officeDocument/2006/relationships/styles" Target="styles.xml" /><Relationship Id="rId14" Type="http://schemas.openxmlformats.org/officeDocument/2006/relationships/theme" Target="theme/theme1.xml" /><Relationship Id="rId15" Type="http://schemas.openxmlformats.org/officeDocument/2006/relationships/calcChain" Target="calcChain.xml" /><Relationship Id="rId16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3</v>
      </c>
      <c r="BT1" s="13" t="s">
        <v>4</v>
      </c>
      <c r="BU1" s="13" t="s">
        <v>4</v>
      </c>
      <c r="BV1" s="13" t="s">
        <v>5</v>
      </c>
    </row>
    <row r="2" s="1" customFormat="1" ht="36.96" customHeight="1"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4" t="s">
        <v>6</v>
      </c>
      <c r="BT2" s="14" t="s">
        <v>7</v>
      </c>
    </row>
    <row r="3" s="1" customFormat="1" ht="6.96" customHeight="1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="1" customFormat="1" ht="24.96" customHeight="1">
      <c r="B4" s="18"/>
      <c r="C4" s="19"/>
      <c r="D4" s="20" t="s">
        <v>8</v>
      </c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7"/>
      <c r="AS4" s="21" t="s">
        <v>9</v>
      </c>
      <c r="BE4" s="22" t="s">
        <v>10</v>
      </c>
      <c r="BS4" s="14" t="s">
        <v>11</v>
      </c>
    </row>
    <row r="5" s="1" customFormat="1" ht="12" customHeight="1">
      <c r="B5" s="18"/>
      <c r="C5" s="19"/>
      <c r="D5" s="23" t="s">
        <v>12</v>
      </c>
      <c r="E5" s="19"/>
      <c r="F5" s="19"/>
      <c r="G5" s="19"/>
      <c r="H5" s="19"/>
      <c r="I5" s="19"/>
      <c r="J5" s="19"/>
      <c r="K5" s="24" t="s">
        <v>13</v>
      </c>
      <c r="L5" s="19"/>
      <c r="M5" s="19"/>
      <c r="N5" s="19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7"/>
      <c r="BE5" s="25" t="s">
        <v>14</v>
      </c>
      <c r="BS5" s="14" t="s">
        <v>6</v>
      </c>
    </row>
    <row r="6" s="1" customFormat="1" ht="36.96" customHeight="1">
      <c r="B6" s="18"/>
      <c r="C6" s="19"/>
      <c r="D6" s="26" t="s">
        <v>15</v>
      </c>
      <c r="E6" s="19"/>
      <c r="F6" s="19"/>
      <c r="G6" s="19"/>
      <c r="H6" s="19"/>
      <c r="I6" s="19"/>
      <c r="J6" s="19"/>
      <c r="K6" s="27" t="s">
        <v>16</v>
      </c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7"/>
      <c r="BE6" s="28"/>
      <c r="BS6" s="14" t="s">
        <v>6</v>
      </c>
    </row>
    <row r="7" s="1" customFormat="1" ht="12" customHeight="1">
      <c r="B7" s="18"/>
      <c r="C7" s="19"/>
      <c r="D7" s="29" t="s">
        <v>17</v>
      </c>
      <c r="E7" s="19"/>
      <c r="F7" s="19"/>
      <c r="G7" s="19"/>
      <c r="H7" s="19"/>
      <c r="I7" s="19"/>
      <c r="J7" s="19"/>
      <c r="K7" s="24" t="s">
        <v>1</v>
      </c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29" t="s">
        <v>18</v>
      </c>
      <c r="AL7" s="19"/>
      <c r="AM7" s="19"/>
      <c r="AN7" s="24" t="s">
        <v>1</v>
      </c>
      <c r="AO7" s="19"/>
      <c r="AP7" s="19"/>
      <c r="AQ7" s="19"/>
      <c r="AR7" s="17"/>
      <c r="BE7" s="28"/>
      <c r="BS7" s="14" t="s">
        <v>6</v>
      </c>
    </row>
    <row r="8" s="1" customFormat="1" ht="12" customHeight="1">
      <c r="B8" s="18"/>
      <c r="C8" s="19"/>
      <c r="D8" s="29" t="s">
        <v>19</v>
      </c>
      <c r="E8" s="19"/>
      <c r="F8" s="19"/>
      <c r="G8" s="19"/>
      <c r="H8" s="19"/>
      <c r="I8" s="19"/>
      <c r="J8" s="19"/>
      <c r="K8" s="24" t="s">
        <v>20</v>
      </c>
      <c r="L8" s="19"/>
      <c r="M8" s="19"/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29" t="s">
        <v>21</v>
      </c>
      <c r="AL8" s="19"/>
      <c r="AM8" s="19"/>
      <c r="AN8" s="30" t="s">
        <v>22</v>
      </c>
      <c r="AO8" s="19"/>
      <c r="AP8" s="19"/>
      <c r="AQ8" s="19"/>
      <c r="AR8" s="17"/>
      <c r="BE8" s="28"/>
      <c r="BS8" s="14" t="s">
        <v>6</v>
      </c>
    </row>
    <row r="9" s="1" customFormat="1" ht="14.4" customHeight="1">
      <c r="B9" s="18"/>
      <c r="C9" s="19"/>
      <c r="D9" s="19"/>
      <c r="E9" s="19"/>
      <c r="F9" s="19"/>
      <c r="G9" s="19"/>
      <c r="H9" s="19"/>
      <c r="I9" s="19"/>
      <c r="J9" s="19"/>
      <c r="K9" s="19"/>
      <c r="L9" s="19"/>
      <c r="M9" s="19"/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7"/>
      <c r="BE9" s="28"/>
      <c r="BS9" s="14" t="s">
        <v>6</v>
      </c>
    </row>
    <row r="10" s="1" customFormat="1" ht="12" customHeight="1">
      <c r="B10" s="18"/>
      <c r="C10" s="19"/>
      <c r="D10" s="29" t="s">
        <v>23</v>
      </c>
      <c r="E10" s="19"/>
      <c r="F10" s="19"/>
      <c r="G10" s="19"/>
      <c r="H10" s="19"/>
      <c r="I10" s="19"/>
      <c r="J10" s="19"/>
      <c r="K10" s="19"/>
      <c r="L10" s="19"/>
      <c r="M10" s="19"/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29" t="s">
        <v>24</v>
      </c>
      <c r="AL10" s="19"/>
      <c r="AM10" s="19"/>
      <c r="AN10" s="24" t="s">
        <v>25</v>
      </c>
      <c r="AO10" s="19"/>
      <c r="AP10" s="19"/>
      <c r="AQ10" s="19"/>
      <c r="AR10" s="17"/>
      <c r="BE10" s="28"/>
      <c r="BS10" s="14" t="s">
        <v>6</v>
      </c>
    </row>
    <row r="11" s="1" customFormat="1" ht="18.48" customHeight="1">
      <c r="B11" s="18"/>
      <c r="C11" s="19"/>
      <c r="D11" s="19"/>
      <c r="E11" s="24" t="s">
        <v>26</v>
      </c>
      <c r="F11" s="19"/>
      <c r="G11" s="19"/>
      <c r="H11" s="19"/>
      <c r="I11" s="19"/>
      <c r="J11" s="19"/>
      <c r="K11" s="19"/>
      <c r="L11" s="19"/>
      <c r="M11" s="19"/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29" t="s">
        <v>27</v>
      </c>
      <c r="AL11" s="19"/>
      <c r="AM11" s="19"/>
      <c r="AN11" s="24" t="s">
        <v>28</v>
      </c>
      <c r="AO11" s="19"/>
      <c r="AP11" s="19"/>
      <c r="AQ11" s="19"/>
      <c r="AR11" s="17"/>
      <c r="BE11" s="28"/>
      <c r="BS11" s="14" t="s">
        <v>6</v>
      </c>
    </row>
    <row r="12" s="1" customFormat="1" ht="6.96" customHeight="1">
      <c r="B12" s="18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7"/>
      <c r="BE12" s="28"/>
      <c r="BS12" s="14" t="s">
        <v>6</v>
      </c>
    </row>
    <row r="13" s="1" customFormat="1" ht="12" customHeight="1">
      <c r="B13" s="18"/>
      <c r="C13" s="19"/>
      <c r="D13" s="29" t="s">
        <v>29</v>
      </c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19"/>
      <c r="AJ13" s="19"/>
      <c r="AK13" s="29" t="s">
        <v>24</v>
      </c>
      <c r="AL13" s="19"/>
      <c r="AM13" s="19"/>
      <c r="AN13" s="31" t="s">
        <v>30</v>
      </c>
      <c r="AO13" s="19"/>
      <c r="AP13" s="19"/>
      <c r="AQ13" s="19"/>
      <c r="AR13" s="17"/>
      <c r="BE13" s="28"/>
      <c r="BS13" s="14" t="s">
        <v>6</v>
      </c>
    </row>
    <row r="14">
      <c r="B14" s="18"/>
      <c r="C14" s="19"/>
      <c r="D14" s="19"/>
      <c r="E14" s="31" t="s">
        <v>30</v>
      </c>
      <c r="F14" s="32"/>
      <c r="G14" s="32"/>
      <c r="H14" s="32"/>
      <c r="I14" s="32"/>
      <c r="J14" s="32"/>
      <c r="K14" s="32"/>
      <c r="L14" s="32"/>
      <c r="M14" s="32"/>
      <c r="N14" s="32"/>
      <c r="O14" s="32"/>
      <c r="P14" s="32"/>
      <c r="Q14" s="32"/>
      <c r="R14" s="32"/>
      <c r="S14" s="32"/>
      <c r="T14" s="32"/>
      <c r="U14" s="32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  <c r="AJ14" s="32"/>
      <c r="AK14" s="29" t="s">
        <v>27</v>
      </c>
      <c r="AL14" s="19"/>
      <c r="AM14" s="19"/>
      <c r="AN14" s="31" t="s">
        <v>30</v>
      </c>
      <c r="AO14" s="19"/>
      <c r="AP14" s="19"/>
      <c r="AQ14" s="19"/>
      <c r="AR14" s="17"/>
      <c r="BE14" s="28"/>
      <c r="BS14" s="14" t="s">
        <v>6</v>
      </c>
    </row>
    <row r="15" s="1" customFormat="1" ht="6.96" customHeight="1">
      <c r="B15" s="18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  <c r="S15" s="19"/>
      <c r="T15" s="19"/>
      <c r="U15" s="19"/>
      <c r="V15" s="19"/>
      <c r="W15" s="19"/>
      <c r="X15" s="19"/>
      <c r="Y15" s="19"/>
      <c r="Z15" s="19"/>
      <c r="AA15" s="19"/>
      <c r="AB15" s="19"/>
      <c r="AC15" s="19"/>
      <c r="AD15" s="19"/>
      <c r="AE15" s="19"/>
      <c r="AF15" s="19"/>
      <c r="AG15" s="19"/>
      <c r="AH15" s="19"/>
      <c r="AI15" s="19"/>
      <c r="AJ15" s="19"/>
      <c r="AK15" s="19"/>
      <c r="AL15" s="19"/>
      <c r="AM15" s="19"/>
      <c r="AN15" s="19"/>
      <c r="AO15" s="19"/>
      <c r="AP15" s="19"/>
      <c r="AQ15" s="19"/>
      <c r="AR15" s="17"/>
      <c r="BE15" s="28"/>
      <c r="BS15" s="14" t="s">
        <v>4</v>
      </c>
    </row>
    <row r="16" s="1" customFormat="1" ht="12" customHeight="1">
      <c r="B16" s="18"/>
      <c r="C16" s="19"/>
      <c r="D16" s="29" t="s">
        <v>31</v>
      </c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  <c r="R16" s="19"/>
      <c r="S16" s="19"/>
      <c r="T16" s="19"/>
      <c r="U16" s="19"/>
      <c r="V16" s="19"/>
      <c r="W16" s="19"/>
      <c r="X16" s="19"/>
      <c r="Y16" s="19"/>
      <c r="Z16" s="19"/>
      <c r="AA16" s="19"/>
      <c r="AB16" s="19"/>
      <c r="AC16" s="19"/>
      <c r="AD16" s="19"/>
      <c r="AE16" s="19"/>
      <c r="AF16" s="19"/>
      <c r="AG16" s="19"/>
      <c r="AH16" s="19"/>
      <c r="AI16" s="19"/>
      <c r="AJ16" s="19"/>
      <c r="AK16" s="29" t="s">
        <v>24</v>
      </c>
      <c r="AL16" s="19"/>
      <c r="AM16" s="19"/>
      <c r="AN16" s="24" t="s">
        <v>1</v>
      </c>
      <c r="AO16" s="19"/>
      <c r="AP16" s="19"/>
      <c r="AQ16" s="19"/>
      <c r="AR16" s="17"/>
      <c r="BE16" s="28"/>
      <c r="BS16" s="14" t="s">
        <v>4</v>
      </c>
    </row>
    <row r="17" s="1" customFormat="1" ht="18.48" customHeight="1">
      <c r="B17" s="18"/>
      <c r="C17" s="19"/>
      <c r="D17" s="19"/>
      <c r="E17" s="24" t="s">
        <v>20</v>
      </c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  <c r="R17" s="19"/>
      <c r="S17" s="19"/>
      <c r="T17" s="19"/>
      <c r="U17" s="19"/>
      <c r="V17" s="19"/>
      <c r="W17" s="19"/>
      <c r="X17" s="19"/>
      <c r="Y17" s="19"/>
      <c r="Z17" s="19"/>
      <c r="AA17" s="19"/>
      <c r="AB17" s="19"/>
      <c r="AC17" s="19"/>
      <c r="AD17" s="19"/>
      <c r="AE17" s="19"/>
      <c r="AF17" s="19"/>
      <c r="AG17" s="19"/>
      <c r="AH17" s="19"/>
      <c r="AI17" s="19"/>
      <c r="AJ17" s="19"/>
      <c r="AK17" s="29" t="s">
        <v>27</v>
      </c>
      <c r="AL17" s="19"/>
      <c r="AM17" s="19"/>
      <c r="AN17" s="24" t="s">
        <v>1</v>
      </c>
      <c r="AO17" s="19"/>
      <c r="AP17" s="19"/>
      <c r="AQ17" s="19"/>
      <c r="AR17" s="17"/>
      <c r="BE17" s="28"/>
      <c r="BS17" s="14" t="s">
        <v>32</v>
      </c>
    </row>
    <row r="18" s="1" customFormat="1" ht="6.96" customHeight="1">
      <c r="B18" s="18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  <c r="S18" s="19"/>
      <c r="T18" s="19"/>
      <c r="U18" s="19"/>
      <c r="V18" s="19"/>
      <c r="W18" s="19"/>
      <c r="X18" s="19"/>
      <c r="Y18" s="19"/>
      <c r="Z18" s="19"/>
      <c r="AA18" s="19"/>
      <c r="AB18" s="19"/>
      <c r="AC18" s="19"/>
      <c r="AD18" s="19"/>
      <c r="AE18" s="19"/>
      <c r="AF18" s="19"/>
      <c r="AG18" s="19"/>
      <c r="AH18" s="19"/>
      <c r="AI18" s="19"/>
      <c r="AJ18" s="19"/>
      <c r="AK18" s="19"/>
      <c r="AL18" s="19"/>
      <c r="AM18" s="19"/>
      <c r="AN18" s="19"/>
      <c r="AO18" s="19"/>
      <c r="AP18" s="19"/>
      <c r="AQ18" s="19"/>
      <c r="AR18" s="17"/>
      <c r="BE18" s="28"/>
      <c r="BS18" s="14" t="s">
        <v>6</v>
      </c>
    </row>
    <row r="19" s="1" customFormat="1" ht="12" customHeight="1">
      <c r="B19" s="18"/>
      <c r="C19" s="19"/>
      <c r="D19" s="29" t="s">
        <v>33</v>
      </c>
      <c r="E19" s="19"/>
      <c r="F19" s="19"/>
      <c r="G19" s="19"/>
      <c r="H19" s="19"/>
      <c r="I19" s="19"/>
      <c r="J19" s="19"/>
      <c r="K19" s="19"/>
      <c r="L19" s="19"/>
      <c r="M19" s="19"/>
      <c r="N19" s="19"/>
      <c r="O19" s="19"/>
      <c r="P19" s="19"/>
      <c r="Q19" s="19"/>
      <c r="R19" s="19"/>
      <c r="S19" s="19"/>
      <c r="T19" s="19"/>
      <c r="U19" s="19"/>
      <c r="V19" s="19"/>
      <c r="W19" s="19"/>
      <c r="X19" s="19"/>
      <c r="Y19" s="19"/>
      <c r="Z19" s="19"/>
      <c r="AA19" s="19"/>
      <c r="AB19" s="19"/>
      <c r="AC19" s="19"/>
      <c r="AD19" s="19"/>
      <c r="AE19" s="19"/>
      <c r="AF19" s="19"/>
      <c r="AG19" s="19"/>
      <c r="AH19" s="19"/>
      <c r="AI19" s="19"/>
      <c r="AJ19" s="19"/>
      <c r="AK19" s="29" t="s">
        <v>24</v>
      </c>
      <c r="AL19" s="19"/>
      <c r="AM19" s="19"/>
      <c r="AN19" s="24" t="s">
        <v>1</v>
      </c>
      <c r="AO19" s="19"/>
      <c r="AP19" s="19"/>
      <c r="AQ19" s="19"/>
      <c r="AR19" s="17"/>
      <c r="BE19" s="28"/>
      <c r="BS19" s="14" t="s">
        <v>6</v>
      </c>
    </row>
    <row r="20" s="1" customFormat="1" ht="18.48" customHeight="1">
      <c r="B20" s="18"/>
      <c r="C20" s="19"/>
      <c r="D20" s="19"/>
      <c r="E20" s="24" t="s">
        <v>20</v>
      </c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  <c r="S20" s="19"/>
      <c r="T20" s="19"/>
      <c r="U20" s="19"/>
      <c r="V20" s="19"/>
      <c r="W20" s="19"/>
      <c r="X20" s="19"/>
      <c r="Y20" s="19"/>
      <c r="Z20" s="19"/>
      <c r="AA20" s="19"/>
      <c r="AB20" s="19"/>
      <c r="AC20" s="19"/>
      <c r="AD20" s="19"/>
      <c r="AE20" s="19"/>
      <c r="AF20" s="19"/>
      <c r="AG20" s="19"/>
      <c r="AH20" s="19"/>
      <c r="AI20" s="19"/>
      <c r="AJ20" s="19"/>
      <c r="AK20" s="29" t="s">
        <v>27</v>
      </c>
      <c r="AL20" s="19"/>
      <c r="AM20" s="19"/>
      <c r="AN20" s="24" t="s">
        <v>1</v>
      </c>
      <c r="AO20" s="19"/>
      <c r="AP20" s="19"/>
      <c r="AQ20" s="19"/>
      <c r="AR20" s="17"/>
      <c r="BE20" s="28"/>
      <c r="BS20" s="14" t="s">
        <v>32</v>
      </c>
    </row>
    <row r="21" s="1" customFormat="1" ht="6.96" customHeight="1">
      <c r="B21" s="18"/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19"/>
      <c r="AA21" s="19"/>
      <c r="AB21" s="19"/>
      <c r="AC21" s="19"/>
      <c r="AD21" s="19"/>
      <c r="AE21" s="19"/>
      <c r="AF21" s="19"/>
      <c r="AG21" s="19"/>
      <c r="AH21" s="19"/>
      <c r="AI21" s="19"/>
      <c r="AJ21" s="19"/>
      <c r="AK21" s="19"/>
      <c r="AL21" s="19"/>
      <c r="AM21" s="19"/>
      <c r="AN21" s="19"/>
      <c r="AO21" s="19"/>
      <c r="AP21" s="19"/>
      <c r="AQ21" s="19"/>
      <c r="AR21" s="17"/>
      <c r="BE21" s="28"/>
    </row>
    <row r="22" s="1" customFormat="1" ht="12" customHeight="1">
      <c r="B22" s="18"/>
      <c r="C22" s="19"/>
      <c r="D22" s="29" t="s">
        <v>34</v>
      </c>
      <c r="E22" s="19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  <c r="Q22" s="19"/>
      <c r="R22" s="19"/>
      <c r="S22" s="19"/>
      <c r="T22" s="19"/>
      <c r="U22" s="19"/>
      <c r="V22" s="19"/>
      <c r="W22" s="19"/>
      <c r="X22" s="19"/>
      <c r="Y22" s="19"/>
      <c r="Z22" s="19"/>
      <c r="AA22" s="19"/>
      <c r="AB22" s="19"/>
      <c r="AC22" s="19"/>
      <c r="AD22" s="19"/>
      <c r="AE22" s="19"/>
      <c r="AF22" s="19"/>
      <c r="AG22" s="19"/>
      <c r="AH22" s="19"/>
      <c r="AI22" s="19"/>
      <c r="AJ22" s="19"/>
      <c r="AK22" s="19"/>
      <c r="AL22" s="19"/>
      <c r="AM22" s="19"/>
      <c r="AN22" s="19"/>
      <c r="AO22" s="19"/>
      <c r="AP22" s="19"/>
      <c r="AQ22" s="19"/>
      <c r="AR22" s="17"/>
      <c r="BE22" s="28"/>
    </row>
    <row r="23" s="1" customFormat="1" ht="16.5" customHeight="1">
      <c r="B23" s="18"/>
      <c r="C23" s="19"/>
      <c r="D23" s="19"/>
      <c r="E23" s="33" t="s">
        <v>1</v>
      </c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19"/>
      <c r="AP23" s="19"/>
      <c r="AQ23" s="19"/>
      <c r="AR23" s="17"/>
      <c r="BE23" s="28"/>
    </row>
    <row r="24" s="1" customFormat="1" ht="6.96" customHeight="1">
      <c r="B24" s="18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  <c r="S24" s="19"/>
      <c r="T24" s="19"/>
      <c r="U24" s="19"/>
      <c r="V24" s="19"/>
      <c r="W24" s="19"/>
      <c r="X24" s="19"/>
      <c r="Y24" s="19"/>
      <c r="Z24" s="19"/>
      <c r="AA24" s="19"/>
      <c r="AB24" s="19"/>
      <c r="AC24" s="19"/>
      <c r="AD24" s="19"/>
      <c r="AE24" s="19"/>
      <c r="AF24" s="19"/>
      <c r="AG24" s="19"/>
      <c r="AH24" s="19"/>
      <c r="AI24" s="19"/>
      <c r="AJ24" s="19"/>
      <c r="AK24" s="19"/>
      <c r="AL24" s="19"/>
      <c r="AM24" s="19"/>
      <c r="AN24" s="19"/>
      <c r="AO24" s="19"/>
      <c r="AP24" s="19"/>
      <c r="AQ24" s="19"/>
      <c r="AR24" s="17"/>
      <c r="BE24" s="28"/>
    </row>
    <row r="25" s="1" customFormat="1" ht="6.96" customHeight="1">
      <c r="B25" s="18"/>
      <c r="C25" s="19"/>
      <c r="D25" s="34"/>
      <c r="E25" s="34"/>
      <c r="F25" s="34"/>
      <c r="G25" s="34"/>
      <c r="H25" s="34"/>
      <c r="I25" s="34"/>
      <c r="J25" s="34"/>
      <c r="K25" s="34"/>
      <c r="L25" s="34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19"/>
      <c r="AQ25" s="19"/>
      <c r="AR25" s="17"/>
      <c r="BE25" s="28"/>
    </row>
    <row r="26" s="2" customFormat="1" ht="25.92" customHeight="1">
      <c r="A26" s="35"/>
      <c r="B26" s="36"/>
      <c r="C26" s="37"/>
      <c r="D26" s="38" t="s">
        <v>35</v>
      </c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39"/>
      <c r="AH26" s="39"/>
      <c r="AI26" s="39"/>
      <c r="AJ26" s="39"/>
      <c r="AK26" s="40">
        <f>ROUND(AG94,2)</f>
        <v>0</v>
      </c>
      <c r="AL26" s="39"/>
      <c r="AM26" s="39"/>
      <c r="AN26" s="39"/>
      <c r="AO26" s="39"/>
      <c r="AP26" s="37"/>
      <c r="AQ26" s="37"/>
      <c r="AR26" s="41"/>
      <c r="BE26" s="28"/>
    </row>
    <row r="27" s="2" customFormat="1" ht="6.96" customHeight="1">
      <c r="A27" s="35"/>
      <c r="B27" s="36"/>
      <c r="C27" s="37"/>
      <c r="D27" s="37"/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 s="37"/>
      <c r="AK27" s="37"/>
      <c r="AL27" s="37"/>
      <c r="AM27" s="37"/>
      <c r="AN27" s="37"/>
      <c r="AO27" s="37"/>
      <c r="AP27" s="37"/>
      <c r="AQ27" s="37"/>
      <c r="AR27" s="41"/>
      <c r="BE27" s="28"/>
    </row>
    <row r="28" s="2" customFormat="1">
      <c r="A28" s="35"/>
      <c r="B28" s="36"/>
      <c r="C28" s="37"/>
      <c r="D28" s="37"/>
      <c r="E28" s="37"/>
      <c r="F28" s="37"/>
      <c r="G28" s="37"/>
      <c r="H28" s="37"/>
      <c r="I28" s="37"/>
      <c r="J28" s="37"/>
      <c r="K28" s="37"/>
      <c r="L28" s="42" t="s">
        <v>36</v>
      </c>
      <c r="M28" s="42"/>
      <c r="N28" s="42"/>
      <c r="O28" s="42"/>
      <c r="P28" s="42"/>
      <c r="Q28" s="37"/>
      <c r="R28" s="37"/>
      <c r="S28" s="37"/>
      <c r="T28" s="37"/>
      <c r="U28" s="37"/>
      <c r="V28" s="37"/>
      <c r="W28" s="42" t="s">
        <v>37</v>
      </c>
      <c r="X28" s="42"/>
      <c r="Y28" s="42"/>
      <c r="Z28" s="42"/>
      <c r="AA28" s="42"/>
      <c r="AB28" s="42"/>
      <c r="AC28" s="42"/>
      <c r="AD28" s="42"/>
      <c r="AE28" s="42"/>
      <c r="AF28" s="37"/>
      <c r="AG28" s="37"/>
      <c r="AH28" s="37"/>
      <c r="AI28" s="37"/>
      <c r="AJ28" s="37"/>
      <c r="AK28" s="42" t="s">
        <v>38</v>
      </c>
      <c r="AL28" s="42"/>
      <c r="AM28" s="42"/>
      <c r="AN28" s="42"/>
      <c r="AO28" s="42"/>
      <c r="AP28" s="37"/>
      <c r="AQ28" s="37"/>
      <c r="AR28" s="41"/>
      <c r="BE28" s="28"/>
    </row>
    <row r="29" s="3" customFormat="1" ht="14.4" customHeight="1">
      <c r="A29" s="3"/>
      <c r="B29" s="43"/>
      <c r="C29" s="44"/>
      <c r="D29" s="29" t="s">
        <v>39</v>
      </c>
      <c r="E29" s="44"/>
      <c r="F29" s="45" t="s">
        <v>40</v>
      </c>
      <c r="G29" s="44"/>
      <c r="H29" s="44"/>
      <c r="I29" s="44"/>
      <c r="J29" s="44"/>
      <c r="K29" s="44"/>
      <c r="L29" s="46">
        <v>0.20000000000000001</v>
      </c>
      <c r="M29" s="44"/>
      <c r="N29" s="44"/>
      <c r="O29" s="44"/>
      <c r="P29" s="44"/>
      <c r="Q29" s="44"/>
      <c r="R29" s="44"/>
      <c r="S29" s="44"/>
      <c r="T29" s="44"/>
      <c r="U29" s="44"/>
      <c r="V29" s="44"/>
      <c r="W29" s="47">
        <f>ROUND(AZ94, 2)</f>
        <v>0</v>
      </c>
      <c r="X29" s="44"/>
      <c r="Y29" s="44"/>
      <c r="Z29" s="44"/>
      <c r="AA29" s="44"/>
      <c r="AB29" s="44"/>
      <c r="AC29" s="44"/>
      <c r="AD29" s="44"/>
      <c r="AE29" s="44"/>
      <c r="AF29" s="44"/>
      <c r="AG29" s="44"/>
      <c r="AH29" s="44"/>
      <c r="AI29" s="44"/>
      <c r="AJ29" s="44"/>
      <c r="AK29" s="47">
        <f>ROUND(AV94, 2)</f>
        <v>0</v>
      </c>
      <c r="AL29" s="44"/>
      <c r="AM29" s="44"/>
      <c r="AN29" s="44"/>
      <c r="AO29" s="44"/>
      <c r="AP29" s="44"/>
      <c r="AQ29" s="44"/>
      <c r="AR29" s="48"/>
      <c r="BE29" s="49"/>
    </row>
    <row r="30" s="3" customFormat="1" ht="14.4" customHeight="1">
      <c r="A30" s="3"/>
      <c r="B30" s="43"/>
      <c r="C30" s="44"/>
      <c r="D30" s="44"/>
      <c r="E30" s="44"/>
      <c r="F30" s="45" t="s">
        <v>41</v>
      </c>
      <c r="G30" s="44"/>
      <c r="H30" s="44"/>
      <c r="I30" s="44"/>
      <c r="J30" s="44"/>
      <c r="K30" s="44"/>
      <c r="L30" s="46">
        <v>0.20000000000000001</v>
      </c>
      <c r="M30" s="44"/>
      <c r="N30" s="44"/>
      <c r="O30" s="44"/>
      <c r="P30" s="44"/>
      <c r="Q30" s="44"/>
      <c r="R30" s="44"/>
      <c r="S30" s="44"/>
      <c r="T30" s="44"/>
      <c r="U30" s="44"/>
      <c r="V30" s="44"/>
      <c r="W30" s="47">
        <f>ROUND(BA94, 2)</f>
        <v>0</v>
      </c>
      <c r="X30" s="44"/>
      <c r="Y30" s="44"/>
      <c r="Z30" s="44"/>
      <c r="AA30" s="44"/>
      <c r="AB30" s="44"/>
      <c r="AC30" s="44"/>
      <c r="AD30" s="44"/>
      <c r="AE30" s="44"/>
      <c r="AF30" s="44"/>
      <c r="AG30" s="44"/>
      <c r="AH30" s="44"/>
      <c r="AI30" s="44"/>
      <c r="AJ30" s="44"/>
      <c r="AK30" s="47">
        <f>ROUND(AW94, 2)</f>
        <v>0</v>
      </c>
      <c r="AL30" s="44"/>
      <c r="AM30" s="44"/>
      <c r="AN30" s="44"/>
      <c r="AO30" s="44"/>
      <c r="AP30" s="44"/>
      <c r="AQ30" s="44"/>
      <c r="AR30" s="48"/>
      <c r="BE30" s="49"/>
    </row>
    <row r="31" hidden="1" s="3" customFormat="1" ht="14.4" customHeight="1">
      <c r="A31" s="3"/>
      <c r="B31" s="43"/>
      <c r="C31" s="44"/>
      <c r="D31" s="44"/>
      <c r="E31" s="44"/>
      <c r="F31" s="29" t="s">
        <v>42</v>
      </c>
      <c r="G31" s="44"/>
      <c r="H31" s="44"/>
      <c r="I31" s="44"/>
      <c r="J31" s="44"/>
      <c r="K31" s="44"/>
      <c r="L31" s="46">
        <v>0.20000000000000001</v>
      </c>
      <c r="M31" s="44"/>
      <c r="N31" s="44"/>
      <c r="O31" s="44"/>
      <c r="P31" s="44"/>
      <c r="Q31" s="44"/>
      <c r="R31" s="44"/>
      <c r="S31" s="44"/>
      <c r="T31" s="44"/>
      <c r="U31" s="44"/>
      <c r="V31" s="44"/>
      <c r="W31" s="47">
        <f>ROUND(BB94, 2)</f>
        <v>0</v>
      </c>
      <c r="X31" s="44"/>
      <c r="Y31" s="44"/>
      <c r="Z31" s="44"/>
      <c r="AA31" s="44"/>
      <c r="AB31" s="44"/>
      <c r="AC31" s="44"/>
      <c r="AD31" s="44"/>
      <c r="AE31" s="44"/>
      <c r="AF31" s="44"/>
      <c r="AG31" s="44"/>
      <c r="AH31" s="44"/>
      <c r="AI31" s="44"/>
      <c r="AJ31" s="44"/>
      <c r="AK31" s="47">
        <v>0</v>
      </c>
      <c r="AL31" s="44"/>
      <c r="AM31" s="44"/>
      <c r="AN31" s="44"/>
      <c r="AO31" s="44"/>
      <c r="AP31" s="44"/>
      <c r="AQ31" s="44"/>
      <c r="AR31" s="48"/>
      <c r="BE31" s="49"/>
    </row>
    <row r="32" hidden="1" s="3" customFormat="1" ht="14.4" customHeight="1">
      <c r="A32" s="3"/>
      <c r="B32" s="43"/>
      <c r="C32" s="44"/>
      <c r="D32" s="44"/>
      <c r="E32" s="44"/>
      <c r="F32" s="29" t="s">
        <v>43</v>
      </c>
      <c r="G32" s="44"/>
      <c r="H32" s="44"/>
      <c r="I32" s="44"/>
      <c r="J32" s="44"/>
      <c r="K32" s="44"/>
      <c r="L32" s="46">
        <v>0.20000000000000001</v>
      </c>
      <c r="M32" s="44"/>
      <c r="N32" s="44"/>
      <c r="O32" s="44"/>
      <c r="P32" s="44"/>
      <c r="Q32" s="44"/>
      <c r="R32" s="44"/>
      <c r="S32" s="44"/>
      <c r="T32" s="44"/>
      <c r="U32" s="44"/>
      <c r="V32" s="44"/>
      <c r="W32" s="47">
        <f>ROUND(BC94, 2)</f>
        <v>0</v>
      </c>
      <c r="X32" s="44"/>
      <c r="Y32" s="44"/>
      <c r="Z32" s="44"/>
      <c r="AA32" s="44"/>
      <c r="AB32" s="44"/>
      <c r="AC32" s="44"/>
      <c r="AD32" s="44"/>
      <c r="AE32" s="44"/>
      <c r="AF32" s="44"/>
      <c r="AG32" s="44"/>
      <c r="AH32" s="44"/>
      <c r="AI32" s="44"/>
      <c r="AJ32" s="44"/>
      <c r="AK32" s="47">
        <v>0</v>
      </c>
      <c r="AL32" s="44"/>
      <c r="AM32" s="44"/>
      <c r="AN32" s="44"/>
      <c r="AO32" s="44"/>
      <c r="AP32" s="44"/>
      <c r="AQ32" s="44"/>
      <c r="AR32" s="48"/>
      <c r="BE32" s="49"/>
    </row>
    <row r="33" hidden="1" s="3" customFormat="1" ht="14.4" customHeight="1">
      <c r="A33" s="3"/>
      <c r="B33" s="43"/>
      <c r="C33" s="44"/>
      <c r="D33" s="44"/>
      <c r="E33" s="44"/>
      <c r="F33" s="45" t="s">
        <v>44</v>
      </c>
      <c r="G33" s="44"/>
      <c r="H33" s="44"/>
      <c r="I33" s="44"/>
      <c r="J33" s="44"/>
      <c r="K33" s="44"/>
      <c r="L33" s="46">
        <v>0</v>
      </c>
      <c r="M33" s="44"/>
      <c r="N33" s="44"/>
      <c r="O33" s="44"/>
      <c r="P33" s="44"/>
      <c r="Q33" s="44"/>
      <c r="R33" s="44"/>
      <c r="S33" s="44"/>
      <c r="T33" s="44"/>
      <c r="U33" s="44"/>
      <c r="V33" s="44"/>
      <c r="W33" s="47">
        <f>ROUND(BD94, 2)</f>
        <v>0</v>
      </c>
      <c r="X33" s="44"/>
      <c r="Y33" s="44"/>
      <c r="Z33" s="44"/>
      <c r="AA33" s="44"/>
      <c r="AB33" s="44"/>
      <c r="AC33" s="44"/>
      <c r="AD33" s="44"/>
      <c r="AE33" s="44"/>
      <c r="AF33" s="44"/>
      <c r="AG33" s="44"/>
      <c r="AH33" s="44"/>
      <c r="AI33" s="44"/>
      <c r="AJ33" s="44"/>
      <c r="AK33" s="47">
        <v>0</v>
      </c>
      <c r="AL33" s="44"/>
      <c r="AM33" s="44"/>
      <c r="AN33" s="44"/>
      <c r="AO33" s="44"/>
      <c r="AP33" s="44"/>
      <c r="AQ33" s="44"/>
      <c r="AR33" s="48"/>
      <c r="BE33" s="49"/>
    </row>
    <row r="34" s="2" customFormat="1" ht="6.96" customHeight="1">
      <c r="A34" s="35"/>
      <c r="B34" s="36"/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 s="37"/>
      <c r="AK34" s="37"/>
      <c r="AL34" s="37"/>
      <c r="AM34" s="37"/>
      <c r="AN34" s="37"/>
      <c r="AO34" s="37"/>
      <c r="AP34" s="37"/>
      <c r="AQ34" s="37"/>
      <c r="AR34" s="41"/>
      <c r="BE34" s="28"/>
    </row>
    <row r="35" s="2" customFormat="1" ht="25.92" customHeight="1">
      <c r="A35" s="35"/>
      <c r="B35" s="36"/>
      <c r="C35" s="50"/>
      <c r="D35" s="51" t="s">
        <v>45</v>
      </c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  <c r="R35" s="52"/>
      <c r="S35" s="52"/>
      <c r="T35" s="53" t="s">
        <v>46</v>
      </c>
      <c r="U35" s="52"/>
      <c r="V35" s="52"/>
      <c r="W35" s="52"/>
      <c r="X35" s="54" t="s">
        <v>47</v>
      </c>
      <c r="Y35" s="52"/>
      <c r="Z35" s="52"/>
      <c r="AA35" s="52"/>
      <c r="AB35" s="52"/>
      <c r="AC35" s="52"/>
      <c r="AD35" s="52"/>
      <c r="AE35" s="52"/>
      <c r="AF35" s="52"/>
      <c r="AG35" s="52"/>
      <c r="AH35" s="52"/>
      <c r="AI35" s="52"/>
      <c r="AJ35" s="52"/>
      <c r="AK35" s="55">
        <f>SUM(AK26:AK33)</f>
        <v>0</v>
      </c>
      <c r="AL35" s="52"/>
      <c r="AM35" s="52"/>
      <c r="AN35" s="52"/>
      <c r="AO35" s="56"/>
      <c r="AP35" s="50"/>
      <c r="AQ35" s="50"/>
      <c r="AR35" s="41"/>
      <c r="BE35" s="35"/>
    </row>
    <row r="36" s="2" customFormat="1" ht="6.96" customHeight="1">
      <c r="A36" s="35"/>
      <c r="B36" s="36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41"/>
      <c r="BE36" s="35"/>
    </row>
    <row r="37" s="2" customFormat="1" ht="14.4" customHeight="1">
      <c r="A37" s="35"/>
      <c r="B37" s="36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7"/>
      <c r="X37" s="37"/>
      <c r="Y37" s="37"/>
      <c r="Z37" s="37"/>
      <c r="AA37" s="37"/>
      <c r="AB37" s="37"/>
      <c r="AC37" s="37"/>
      <c r="AD37" s="37"/>
      <c r="AE37" s="37"/>
      <c r="AF37" s="37"/>
      <c r="AG37" s="37"/>
      <c r="AH37" s="37"/>
      <c r="AI37" s="37"/>
      <c r="AJ37" s="37"/>
      <c r="AK37" s="37"/>
      <c r="AL37" s="37"/>
      <c r="AM37" s="37"/>
      <c r="AN37" s="37"/>
      <c r="AO37" s="37"/>
      <c r="AP37" s="37"/>
      <c r="AQ37" s="37"/>
      <c r="AR37" s="41"/>
      <c r="BE37" s="35"/>
    </row>
    <row r="38" s="1" customFormat="1" ht="14.4" customHeight="1">
      <c r="B38" s="18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9"/>
      <c r="O38" s="19"/>
      <c r="P38" s="19"/>
      <c r="Q38" s="19"/>
      <c r="R38" s="19"/>
      <c r="S38" s="19"/>
      <c r="T38" s="19"/>
      <c r="U38" s="19"/>
      <c r="V38" s="19"/>
      <c r="W38" s="19"/>
      <c r="X38" s="19"/>
      <c r="Y38" s="19"/>
      <c r="Z38" s="19"/>
      <c r="AA38" s="19"/>
      <c r="AB38" s="19"/>
      <c r="AC38" s="19"/>
      <c r="AD38" s="19"/>
      <c r="AE38" s="19"/>
      <c r="AF38" s="19"/>
      <c r="AG38" s="19"/>
      <c r="AH38" s="19"/>
      <c r="AI38" s="19"/>
      <c r="AJ38" s="19"/>
      <c r="AK38" s="19"/>
      <c r="AL38" s="19"/>
      <c r="AM38" s="19"/>
      <c r="AN38" s="19"/>
      <c r="AO38" s="19"/>
      <c r="AP38" s="19"/>
      <c r="AQ38" s="19"/>
      <c r="AR38" s="17"/>
    </row>
    <row r="39" s="1" customFormat="1" ht="14.4" customHeight="1">
      <c r="B39" s="18"/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  <c r="S39" s="19"/>
      <c r="T39" s="19"/>
      <c r="U39" s="19"/>
      <c r="V39" s="19"/>
      <c r="W39" s="19"/>
      <c r="X39" s="19"/>
      <c r="Y39" s="19"/>
      <c r="Z39" s="19"/>
      <c r="AA39" s="19"/>
      <c r="AB39" s="19"/>
      <c r="AC39" s="19"/>
      <c r="AD39" s="19"/>
      <c r="AE39" s="19"/>
      <c r="AF39" s="19"/>
      <c r="AG39" s="19"/>
      <c r="AH39" s="19"/>
      <c r="AI39" s="19"/>
      <c r="AJ39" s="19"/>
      <c r="AK39" s="19"/>
      <c r="AL39" s="19"/>
      <c r="AM39" s="19"/>
      <c r="AN39" s="19"/>
      <c r="AO39" s="19"/>
      <c r="AP39" s="19"/>
      <c r="AQ39" s="19"/>
      <c r="AR39" s="17"/>
    </row>
    <row r="40" s="1" customFormat="1" ht="14.4" customHeight="1">
      <c r="B40" s="18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  <c r="R40" s="19"/>
      <c r="S40" s="19"/>
      <c r="T40" s="19"/>
      <c r="U40" s="19"/>
      <c r="V40" s="19"/>
      <c r="W40" s="19"/>
      <c r="X40" s="19"/>
      <c r="Y40" s="19"/>
      <c r="Z40" s="19"/>
      <c r="AA40" s="19"/>
      <c r="AB40" s="19"/>
      <c r="AC40" s="19"/>
      <c r="AD40" s="19"/>
      <c r="AE40" s="19"/>
      <c r="AF40" s="19"/>
      <c r="AG40" s="19"/>
      <c r="AH40" s="19"/>
      <c r="AI40" s="19"/>
      <c r="AJ40" s="19"/>
      <c r="AK40" s="19"/>
      <c r="AL40" s="19"/>
      <c r="AM40" s="19"/>
      <c r="AN40" s="19"/>
      <c r="AO40" s="19"/>
      <c r="AP40" s="19"/>
      <c r="AQ40" s="19"/>
      <c r="AR40" s="17"/>
    </row>
    <row r="41" s="1" customFormat="1" ht="14.4" customHeight="1">
      <c r="B41" s="18"/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9"/>
      <c r="O41" s="19"/>
      <c r="P41" s="19"/>
      <c r="Q41" s="19"/>
      <c r="R41" s="19"/>
      <c r="S41" s="19"/>
      <c r="T41" s="19"/>
      <c r="U41" s="19"/>
      <c r="V41" s="19"/>
      <c r="W41" s="19"/>
      <c r="X41" s="19"/>
      <c r="Y41" s="19"/>
      <c r="Z41" s="19"/>
      <c r="AA41" s="19"/>
      <c r="AB41" s="19"/>
      <c r="AC41" s="19"/>
      <c r="AD41" s="19"/>
      <c r="AE41" s="19"/>
      <c r="AF41" s="19"/>
      <c r="AG41" s="19"/>
      <c r="AH41" s="19"/>
      <c r="AI41" s="19"/>
      <c r="AJ41" s="19"/>
      <c r="AK41" s="19"/>
      <c r="AL41" s="19"/>
      <c r="AM41" s="19"/>
      <c r="AN41" s="19"/>
      <c r="AO41" s="19"/>
      <c r="AP41" s="19"/>
      <c r="AQ41" s="19"/>
      <c r="AR41" s="17"/>
    </row>
    <row r="42" s="1" customFormat="1" ht="14.4" customHeight="1">
      <c r="B42" s="18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  <c r="S42" s="19"/>
      <c r="T42" s="19"/>
      <c r="U42" s="19"/>
      <c r="V42" s="19"/>
      <c r="W42" s="19"/>
      <c r="X42" s="19"/>
      <c r="Y42" s="19"/>
      <c r="Z42" s="19"/>
      <c r="AA42" s="19"/>
      <c r="AB42" s="19"/>
      <c r="AC42" s="19"/>
      <c r="AD42" s="19"/>
      <c r="AE42" s="19"/>
      <c r="AF42" s="19"/>
      <c r="AG42" s="19"/>
      <c r="AH42" s="19"/>
      <c r="AI42" s="19"/>
      <c r="AJ42" s="19"/>
      <c r="AK42" s="19"/>
      <c r="AL42" s="19"/>
      <c r="AM42" s="19"/>
      <c r="AN42" s="19"/>
      <c r="AO42" s="19"/>
      <c r="AP42" s="19"/>
      <c r="AQ42" s="19"/>
      <c r="AR42" s="17"/>
    </row>
    <row r="43" s="1" customFormat="1" ht="14.4" customHeight="1">
      <c r="B43" s="18"/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9"/>
      <c r="O43" s="19"/>
      <c r="P43" s="19"/>
      <c r="Q43" s="19"/>
      <c r="R43" s="19"/>
      <c r="S43" s="19"/>
      <c r="T43" s="19"/>
      <c r="U43" s="19"/>
      <c r="V43" s="19"/>
      <c r="W43" s="19"/>
      <c r="X43" s="19"/>
      <c r="Y43" s="19"/>
      <c r="Z43" s="19"/>
      <c r="AA43" s="19"/>
      <c r="AB43" s="19"/>
      <c r="AC43" s="19"/>
      <c r="AD43" s="19"/>
      <c r="AE43" s="19"/>
      <c r="AF43" s="19"/>
      <c r="AG43" s="19"/>
      <c r="AH43" s="19"/>
      <c r="AI43" s="19"/>
      <c r="AJ43" s="19"/>
      <c r="AK43" s="19"/>
      <c r="AL43" s="19"/>
      <c r="AM43" s="19"/>
      <c r="AN43" s="19"/>
      <c r="AO43" s="19"/>
      <c r="AP43" s="19"/>
      <c r="AQ43" s="19"/>
      <c r="AR43" s="17"/>
    </row>
    <row r="44" s="1" customFormat="1" ht="14.4" customHeight="1">
      <c r="B44" s="18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9"/>
      <c r="O44" s="19"/>
      <c r="P44" s="19"/>
      <c r="Q44" s="19"/>
      <c r="R44" s="19"/>
      <c r="S44" s="19"/>
      <c r="T44" s="19"/>
      <c r="U44" s="19"/>
      <c r="V44" s="19"/>
      <c r="W44" s="19"/>
      <c r="X44" s="19"/>
      <c r="Y44" s="19"/>
      <c r="Z44" s="19"/>
      <c r="AA44" s="19"/>
      <c r="AB44" s="19"/>
      <c r="AC44" s="19"/>
      <c r="AD44" s="19"/>
      <c r="AE44" s="19"/>
      <c r="AF44" s="19"/>
      <c r="AG44" s="19"/>
      <c r="AH44" s="19"/>
      <c r="AI44" s="19"/>
      <c r="AJ44" s="19"/>
      <c r="AK44" s="19"/>
      <c r="AL44" s="19"/>
      <c r="AM44" s="19"/>
      <c r="AN44" s="19"/>
      <c r="AO44" s="19"/>
      <c r="AP44" s="19"/>
      <c r="AQ44" s="19"/>
      <c r="AR44" s="17"/>
    </row>
    <row r="45" s="1" customFormat="1" ht="14.4" customHeight="1">
      <c r="B45" s="18"/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  <c r="S45" s="19"/>
      <c r="T45" s="19"/>
      <c r="U45" s="19"/>
      <c r="V45" s="19"/>
      <c r="W45" s="19"/>
      <c r="X45" s="19"/>
      <c r="Y45" s="19"/>
      <c r="Z45" s="19"/>
      <c r="AA45" s="19"/>
      <c r="AB45" s="19"/>
      <c r="AC45" s="19"/>
      <c r="AD45" s="19"/>
      <c r="AE45" s="19"/>
      <c r="AF45" s="19"/>
      <c r="AG45" s="19"/>
      <c r="AH45" s="19"/>
      <c r="AI45" s="19"/>
      <c r="AJ45" s="19"/>
      <c r="AK45" s="19"/>
      <c r="AL45" s="19"/>
      <c r="AM45" s="19"/>
      <c r="AN45" s="19"/>
      <c r="AO45" s="19"/>
      <c r="AP45" s="19"/>
      <c r="AQ45" s="19"/>
      <c r="AR45" s="17"/>
    </row>
    <row r="46" s="1" customFormat="1" ht="14.4" customHeight="1">
      <c r="B46" s="18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7"/>
    </row>
    <row r="47" s="1" customFormat="1" ht="14.4" customHeight="1">
      <c r="B47" s="18"/>
      <c r="C47" s="19"/>
      <c r="D47" s="19"/>
      <c r="E47" s="19"/>
      <c r="F47" s="19"/>
      <c r="G47" s="19"/>
      <c r="H47" s="19"/>
      <c r="I47" s="19"/>
      <c r="J47" s="19"/>
      <c r="K47" s="19"/>
      <c r="L47" s="19"/>
      <c r="M47" s="19"/>
      <c r="N47" s="19"/>
      <c r="O47" s="19"/>
      <c r="P47" s="19"/>
      <c r="Q47" s="19"/>
      <c r="R47" s="19"/>
      <c r="S47" s="19"/>
      <c r="T47" s="19"/>
      <c r="U47" s="19"/>
      <c r="V47" s="19"/>
      <c r="W47" s="19"/>
      <c r="X47" s="19"/>
      <c r="Y47" s="19"/>
      <c r="Z47" s="19"/>
      <c r="AA47" s="19"/>
      <c r="AB47" s="19"/>
      <c r="AC47" s="19"/>
      <c r="AD47" s="19"/>
      <c r="AE47" s="19"/>
      <c r="AF47" s="19"/>
      <c r="AG47" s="19"/>
      <c r="AH47" s="19"/>
      <c r="AI47" s="19"/>
      <c r="AJ47" s="19"/>
      <c r="AK47" s="19"/>
      <c r="AL47" s="19"/>
      <c r="AM47" s="19"/>
      <c r="AN47" s="19"/>
      <c r="AO47" s="19"/>
      <c r="AP47" s="19"/>
      <c r="AQ47" s="19"/>
      <c r="AR47" s="17"/>
    </row>
    <row r="48" s="1" customFormat="1" ht="14.4" customHeight="1">
      <c r="B48" s="18"/>
      <c r="C48" s="19"/>
      <c r="D48" s="19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  <c r="S48" s="19"/>
      <c r="T48" s="19"/>
      <c r="U48" s="19"/>
      <c r="V48" s="19"/>
      <c r="W48" s="19"/>
      <c r="X48" s="19"/>
      <c r="Y48" s="19"/>
      <c r="Z48" s="19"/>
      <c r="AA48" s="19"/>
      <c r="AB48" s="19"/>
      <c r="AC48" s="19"/>
      <c r="AD48" s="19"/>
      <c r="AE48" s="19"/>
      <c r="AF48" s="19"/>
      <c r="AG48" s="19"/>
      <c r="AH48" s="19"/>
      <c r="AI48" s="19"/>
      <c r="AJ48" s="19"/>
      <c r="AK48" s="19"/>
      <c r="AL48" s="19"/>
      <c r="AM48" s="19"/>
      <c r="AN48" s="19"/>
      <c r="AO48" s="19"/>
      <c r="AP48" s="19"/>
      <c r="AQ48" s="19"/>
      <c r="AR48" s="17"/>
    </row>
    <row r="49" s="2" customFormat="1" ht="14.4" customHeight="1">
      <c r="B49" s="57"/>
      <c r="C49" s="58"/>
      <c r="D49" s="59" t="s">
        <v>48</v>
      </c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59" t="s">
        <v>49</v>
      </c>
      <c r="AI49" s="60"/>
      <c r="AJ49" s="60"/>
      <c r="AK49" s="60"/>
      <c r="AL49" s="60"/>
      <c r="AM49" s="60"/>
      <c r="AN49" s="60"/>
      <c r="AO49" s="60"/>
      <c r="AP49" s="58"/>
      <c r="AQ49" s="58"/>
      <c r="AR49" s="61"/>
    </row>
    <row r="50">
      <c r="B50" s="18"/>
      <c r="C50" s="19"/>
      <c r="D50" s="19"/>
      <c r="E50" s="19"/>
      <c r="F50" s="19"/>
      <c r="G50" s="19"/>
      <c r="H50" s="19"/>
      <c r="I50" s="19"/>
      <c r="J50" s="19"/>
      <c r="K50" s="19"/>
      <c r="L50" s="19"/>
      <c r="M50" s="19"/>
      <c r="N50" s="19"/>
      <c r="O50" s="19"/>
      <c r="P50" s="19"/>
      <c r="Q50" s="19"/>
      <c r="R50" s="19"/>
      <c r="S50" s="19"/>
      <c r="T50" s="19"/>
      <c r="U50" s="19"/>
      <c r="V50" s="19"/>
      <c r="W50" s="19"/>
      <c r="X50" s="19"/>
      <c r="Y50" s="19"/>
      <c r="Z50" s="19"/>
      <c r="AA50" s="19"/>
      <c r="AB50" s="19"/>
      <c r="AC50" s="19"/>
      <c r="AD50" s="19"/>
      <c r="AE50" s="19"/>
      <c r="AF50" s="19"/>
      <c r="AG50" s="19"/>
      <c r="AH50" s="19"/>
      <c r="AI50" s="19"/>
      <c r="AJ50" s="19"/>
      <c r="AK50" s="19"/>
      <c r="AL50" s="19"/>
      <c r="AM50" s="19"/>
      <c r="AN50" s="19"/>
      <c r="AO50" s="19"/>
      <c r="AP50" s="19"/>
      <c r="AQ50" s="19"/>
      <c r="AR50" s="17"/>
    </row>
    <row r="51">
      <c r="B51" s="18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  <c r="S51" s="19"/>
      <c r="T51" s="19"/>
      <c r="U51" s="19"/>
      <c r="V51" s="19"/>
      <c r="W51" s="19"/>
      <c r="X51" s="19"/>
      <c r="Y51" s="19"/>
      <c r="Z51" s="19"/>
      <c r="AA51" s="19"/>
      <c r="AB51" s="19"/>
      <c r="AC51" s="19"/>
      <c r="AD51" s="19"/>
      <c r="AE51" s="19"/>
      <c r="AF51" s="19"/>
      <c r="AG51" s="19"/>
      <c r="AH51" s="19"/>
      <c r="AI51" s="19"/>
      <c r="AJ51" s="19"/>
      <c r="AK51" s="19"/>
      <c r="AL51" s="19"/>
      <c r="AM51" s="19"/>
      <c r="AN51" s="19"/>
      <c r="AO51" s="19"/>
      <c r="AP51" s="19"/>
      <c r="AQ51" s="19"/>
      <c r="AR51" s="17"/>
    </row>
    <row r="52">
      <c r="B52" s="18"/>
      <c r="C52" s="19"/>
      <c r="D52" s="19"/>
      <c r="E52" s="19"/>
      <c r="F52" s="19"/>
      <c r="G52" s="19"/>
      <c r="H52" s="19"/>
      <c r="I52" s="19"/>
      <c r="J52" s="19"/>
      <c r="K52" s="19"/>
      <c r="L52" s="19"/>
      <c r="M52" s="19"/>
      <c r="N52" s="19"/>
      <c r="O52" s="19"/>
      <c r="P52" s="19"/>
      <c r="Q52" s="19"/>
      <c r="R52" s="19"/>
      <c r="S52" s="19"/>
      <c r="T52" s="19"/>
      <c r="U52" s="19"/>
      <c r="V52" s="19"/>
      <c r="W52" s="19"/>
      <c r="X52" s="19"/>
      <c r="Y52" s="19"/>
      <c r="Z52" s="19"/>
      <c r="AA52" s="19"/>
      <c r="AB52" s="19"/>
      <c r="AC52" s="19"/>
      <c r="AD52" s="19"/>
      <c r="AE52" s="19"/>
      <c r="AF52" s="19"/>
      <c r="AG52" s="19"/>
      <c r="AH52" s="19"/>
      <c r="AI52" s="19"/>
      <c r="AJ52" s="19"/>
      <c r="AK52" s="19"/>
      <c r="AL52" s="19"/>
      <c r="AM52" s="19"/>
      <c r="AN52" s="19"/>
      <c r="AO52" s="19"/>
      <c r="AP52" s="19"/>
      <c r="AQ52" s="19"/>
      <c r="AR52" s="17"/>
    </row>
    <row r="53">
      <c r="B53" s="18"/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19"/>
      <c r="AM53" s="19"/>
      <c r="AN53" s="19"/>
      <c r="AO53" s="19"/>
      <c r="AP53" s="19"/>
      <c r="AQ53" s="19"/>
      <c r="AR53" s="17"/>
    </row>
    <row r="54">
      <c r="B54" s="18"/>
      <c r="C54" s="19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19"/>
      <c r="AP54" s="19"/>
      <c r="AQ54" s="19"/>
      <c r="AR54" s="17"/>
    </row>
    <row r="55">
      <c r="B55" s="18"/>
      <c r="C55" s="19"/>
      <c r="D55" s="19"/>
      <c r="E55" s="19"/>
      <c r="F55" s="19"/>
      <c r="G55" s="19"/>
      <c r="H55" s="19"/>
      <c r="I55" s="19"/>
      <c r="J55" s="19"/>
      <c r="K55" s="19"/>
      <c r="L55" s="19"/>
      <c r="M55" s="19"/>
      <c r="N55" s="19"/>
      <c r="O55" s="19"/>
      <c r="P55" s="19"/>
      <c r="Q55" s="19"/>
      <c r="R55" s="19"/>
      <c r="S55" s="19"/>
      <c r="T55" s="19"/>
      <c r="U55" s="19"/>
      <c r="V55" s="19"/>
      <c r="W55" s="19"/>
      <c r="X55" s="19"/>
      <c r="Y55" s="19"/>
      <c r="Z55" s="19"/>
      <c r="AA55" s="19"/>
      <c r="AB55" s="19"/>
      <c r="AC55" s="19"/>
      <c r="AD55" s="19"/>
      <c r="AE55" s="19"/>
      <c r="AF55" s="19"/>
      <c r="AG55" s="19"/>
      <c r="AH55" s="19"/>
      <c r="AI55" s="19"/>
      <c r="AJ55" s="19"/>
      <c r="AK55" s="19"/>
      <c r="AL55" s="19"/>
      <c r="AM55" s="19"/>
      <c r="AN55" s="19"/>
      <c r="AO55" s="19"/>
      <c r="AP55" s="19"/>
      <c r="AQ55" s="19"/>
      <c r="AR55" s="17"/>
    </row>
    <row r="56">
      <c r="B56" s="18"/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9"/>
      <c r="AC56" s="19"/>
      <c r="AD56" s="19"/>
      <c r="AE56" s="19"/>
      <c r="AF56" s="19"/>
      <c r="AG56" s="19"/>
      <c r="AH56" s="19"/>
      <c r="AI56" s="19"/>
      <c r="AJ56" s="19"/>
      <c r="AK56" s="19"/>
      <c r="AL56" s="19"/>
      <c r="AM56" s="19"/>
      <c r="AN56" s="19"/>
      <c r="AO56" s="19"/>
      <c r="AP56" s="19"/>
      <c r="AQ56" s="19"/>
      <c r="AR56" s="17"/>
    </row>
    <row r="57">
      <c r="B57" s="18"/>
      <c r="C57" s="19"/>
      <c r="D57" s="19"/>
      <c r="E57" s="19"/>
      <c r="F57" s="19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9"/>
      <c r="AC57" s="19"/>
      <c r="AD57" s="19"/>
      <c r="AE57" s="19"/>
      <c r="AF57" s="19"/>
      <c r="AG57" s="19"/>
      <c r="AH57" s="19"/>
      <c r="AI57" s="19"/>
      <c r="AJ57" s="19"/>
      <c r="AK57" s="19"/>
      <c r="AL57" s="19"/>
      <c r="AM57" s="19"/>
      <c r="AN57" s="19"/>
      <c r="AO57" s="19"/>
      <c r="AP57" s="19"/>
      <c r="AQ57" s="19"/>
      <c r="AR57" s="17"/>
    </row>
    <row r="58">
      <c r="B58" s="18"/>
      <c r="C58" s="19"/>
      <c r="D58" s="19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9"/>
      <c r="AC58" s="19"/>
      <c r="AD58" s="19"/>
      <c r="AE58" s="19"/>
      <c r="AF58" s="19"/>
      <c r="AG58" s="19"/>
      <c r="AH58" s="19"/>
      <c r="AI58" s="19"/>
      <c r="AJ58" s="19"/>
      <c r="AK58" s="19"/>
      <c r="AL58" s="19"/>
      <c r="AM58" s="19"/>
      <c r="AN58" s="19"/>
      <c r="AO58" s="19"/>
      <c r="AP58" s="19"/>
      <c r="AQ58" s="19"/>
      <c r="AR58" s="17"/>
    </row>
    <row r="59">
      <c r="B59" s="18"/>
      <c r="C59" s="19"/>
      <c r="D59" s="19"/>
      <c r="E59" s="19"/>
      <c r="F59" s="19"/>
      <c r="G59" s="19"/>
      <c r="H59" s="19"/>
      <c r="I59" s="19"/>
      <c r="J59" s="19"/>
      <c r="K59" s="19"/>
      <c r="L59" s="19"/>
      <c r="M59" s="19"/>
      <c r="N59" s="19"/>
      <c r="O59" s="19"/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9"/>
      <c r="AC59" s="19"/>
      <c r="AD59" s="19"/>
      <c r="AE59" s="19"/>
      <c r="AF59" s="19"/>
      <c r="AG59" s="19"/>
      <c r="AH59" s="19"/>
      <c r="AI59" s="19"/>
      <c r="AJ59" s="19"/>
      <c r="AK59" s="19"/>
      <c r="AL59" s="19"/>
      <c r="AM59" s="19"/>
      <c r="AN59" s="19"/>
      <c r="AO59" s="19"/>
      <c r="AP59" s="19"/>
      <c r="AQ59" s="19"/>
      <c r="AR59" s="17"/>
    </row>
    <row r="60" s="2" customFormat="1">
      <c r="A60" s="35"/>
      <c r="B60" s="36"/>
      <c r="C60" s="37"/>
      <c r="D60" s="62" t="s">
        <v>50</v>
      </c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39"/>
      <c r="Q60" s="39"/>
      <c r="R60" s="39"/>
      <c r="S60" s="39"/>
      <c r="T60" s="39"/>
      <c r="U60" s="39"/>
      <c r="V60" s="62" t="s">
        <v>51</v>
      </c>
      <c r="W60" s="39"/>
      <c r="X60" s="39"/>
      <c r="Y60" s="39"/>
      <c r="Z60" s="39"/>
      <c r="AA60" s="39"/>
      <c r="AB60" s="39"/>
      <c r="AC60" s="39"/>
      <c r="AD60" s="39"/>
      <c r="AE60" s="39"/>
      <c r="AF60" s="39"/>
      <c r="AG60" s="39"/>
      <c r="AH60" s="62" t="s">
        <v>50</v>
      </c>
      <c r="AI60" s="39"/>
      <c r="AJ60" s="39"/>
      <c r="AK60" s="39"/>
      <c r="AL60" s="39"/>
      <c r="AM60" s="62" t="s">
        <v>51</v>
      </c>
      <c r="AN60" s="39"/>
      <c r="AO60" s="39"/>
      <c r="AP60" s="37"/>
      <c r="AQ60" s="37"/>
      <c r="AR60" s="41"/>
      <c r="BE60" s="35"/>
    </row>
    <row r="61">
      <c r="B61" s="18"/>
      <c r="C61" s="19"/>
      <c r="D61" s="19"/>
      <c r="E61" s="19"/>
      <c r="F61" s="19"/>
      <c r="G61" s="19"/>
      <c r="H61" s="19"/>
      <c r="I61" s="19"/>
      <c r="J61" s="19"/>
      <c r="K61" s="19"/>
      <c r="L61" s="19"/>
      <c r="M61" s="19"/>
      <c r="N61" s="19"/>
      <c r="O61" s="19"/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9"/>
      <c r="AC61" s="19"/>
      <c r="AD61" s="19"/>
      <c r="AE61" s="19"/>
      <c r="AF61" s="19"/>
      <c r="AG61" s="19"/>
      <c r="AH61" s="19"/>
      <c r="AI61" s="19"/>
      <c r="AJ61" s="19"/>
      <c r="AK61" s="19"/>
      <c r="AL61" s="19"/>
      <c r="AM61" s="19"/>
      <c r="AN61" s="19"/>
      <c r="AO61" s="19"/>
      <c r="AP61" s="19"/>
      <c r="AQ61" s="19"/>
      <c r="AR61" s="17"/>
    </row>
    <row r="62">
      <c r="B62" s="18"/>
      <c r="C62" s="19"/>
      <c r="D62" s="19"/>
      <c r="E62" s="19"/>
      <c r="F62" s="19"/>
      <c r="G62" s="19"/>
      <c r="H62" s="19"/>
      <c r="I62" s="19"/>
      <c r="J62" s="19"/>
      <c r="K62" s="19"/>
      <c r="L62" s="19"/>
      <c r="M62" s="19"/>
      <c r="N62" s="19"/>
      <c r="O62" s="19"/>
      <c r="P62" s="19"/>
      <c r="Q62" s="19"/>
      <c r="R62" s="19"/>
      <c r="S62" s="19"/>
      <c r="T62" s="19"/>
      <c r="U62" s="19"/>
      <c r="V62" s="19"/>
      <c r="W62" s="19"/>
      <c r="X62" s="19"/>
      <c r="Y62" s="19"/>
      <c r="Z62" s="19"/>
      <c r="AA62" s="19"/>
      <c r="AB62" s="19"/>
      <c r="AC62" s="19"/>
      <c r="AD62" s="19"/>
      <c r="AE62" s="19"/>
      <c r="AF62" s="19"/>
      <c r="AG62" s="19"/>
      <c r="AH62" s="19"/>
      <c r="AI62" s="19"/>
      <c r="AJ62" s="19"/>
      <c r="AK62" s="19"/>
      <c r="AL62" s="19"/>
      <c r="AM62" s="19"/>
      <c r="AN62" s="19"/>
      <c r="AO62" s="19"/>
      <c r="AP62" s="19"/>
      <c r="AQ62" s="19"/>
      <c r="AR62" s="17"/>
    </row>
    <row r="63">
      <c r="B63" s="18"/>
      <c r="C63" s="19"/>
      <c r="D63" s="19"/>
      <c r="E63" s="19"/>
      <c r="F63" s="19"/>
      <c r="G63" s="19"/>
      <c r="H63" s="19"/>
      <c r="I63" s="19"/>
      <c r="J63" s="19"/>
      <c r="K63" s="19"/>
      <c r="L63" s="19"/>
      <c r="M63" s="19"/>
      <c r="N63" s="19"/>
      <c r="O63" s="19"/>
      <c r="P63" s="19"/>
      <c r="Q63" s="19"/>
      <c r="R63" s="19"/>
      <c r="S63" s="19"/>
      <c r="T63" s="19"/>
      <c r="U63" s="19"/>
      <c r="V63" s="19"/>
      <c r="W63" s="19"/>
      <c r="X63" s="19"/>
      <c r="Y63" s="19"/>
      <c r="Z63" s="19"/>
      <c r="AA63" s="19"/>
      <c r="AB63" s="19"/>
      <c r="AC63" s="19"/>
      <c r="AD63" s="19"/>
      <c r="AE63" s="19"/>
      <c r="AF63" s="19"/>
      <c r="AG63" s="19"/>
      <c r="AH63" s="19"/>
      <c r="AI63" s="19"/>
      <c r="AJ63" s="19"/>
      <c r="AK63" s="19"/>
      <c r="AL63" s="19"/>
      <c r="AM63" s="19"/>
      <c r="AN63" s="19"/>
      <c r="AO63" s="19"/>
      <c r="AP63" s="19"/>
      <c r="AQ63" s="19"/>
      <c r="AR63" s="17"/>
    </row>
    <row r="64" s="2" customFormat="1">
      <c r="A64" s="35"/>
      <c r="B64" s="36"/>
      <c r="C64" s="37"/>
      <c r="D64" s="59" t="s">
        <v>52</v>
      </c>
      <c r="E64" s="63"/>
      <c r="F64" s="63"/>
      <c r="G64" s="63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/>
      <c r="AG64" s="63"/>
      <c r="AH64" s="59" t="s">
        <v>53</v>
      </c>
      <c r="AI64" s="63"/>
      <c r="AJ64" s="63"/>
      <c r="AK64" s="63"/>
      <c r="AL64" s="63"/>
      <c r="AM64" s="63"/>
      <c r="AN64" s="63"/>
      <c r="AO64" s="63"/>
      <c r="AP64" s="37"/>
      <c r="AQ64" s="37"/>
      <c r="AR64" s="41"/>
      <c r="BE64" s="35"/>
    </row>
    <row r="65">
      <c r="B65" s="18"/>
      <c r="C65" s="19"/>
      <c r="D65" s="19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  <c r="R65" s="19"/>
      <c r="S65" s="19"/>
      <c r="T65" s="19"/>
      <c r="U65" s="19"/>
      <c r="V65" s="19"/>
      <c r="W65" s="19"/>
      <c r="X65" s="19"/>
      <c r="Y65" s="19"/>
      <c r="Z65" s="19"/>
      <c r="AA65" s="19"/>
      <c r="AB65" s="19"/>
      <c r="AC65" s="19"/>
      <c r="AD65" s="19"/>
      <c r="AE65" s="19"/>
      <c r="AF65" s="19"/>
      <c r="AG65" s="19"/>
      <c r="AH65" s="19"/>
      <c r="AI65" s="19"/>
      <c r="AJ65" s="19"/>
      <c r="AK65" s="19"/>
      <c r="AL65" s="19"/>
      <c r="AM65" s="19"/>
      <c r="AN65" s="19"/>
      <c r="AO65" s="19"/>
      <c r="AP65" s="19"/>
      <c r="AQ65" s="19"/>
      <c r="AR65" s="17"/>
    </row>
    <row r="66">
      <c r="B66" s="18"/>
      <c r="C66" s="19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  <c r="AJ66" s="19"/>
      <c r="AK66" s="19"/>
      <c r="AL66" s="19"/>
      <c r="AM66" s="19"/>
      <c r="AN66" s="19"/>
      <c r="AO66" s="19"/>
      <c r="AP66" s="19"/>
      <c r="AQ66" s="19"/>
      <c r="AR66" s="17"/>
    </row>
    <row r="67">
      <c r="B67" s="18"/>
      <c r="C67" s="19"/>
      <c r="D67" s="19"/>
      <c r="E67" s="19"/>
      <c r="F67" s="19"/>
      <c r="G67" s="19"/>
      <c r="H67" s="19"/>
      <c r="I67" s="19"/>
      <c r="J67" s="19"/>
      <c r="K67" s="19"/>
      <c r="L67" s="19"/>
      <c r="M67" s="19"/>
      <c r="N67" s="19"/>
      <c r="O67" s="19"/>
      <c r="P67" s="19"/>
      <c r="Q67" s="19"/>
      <c r="R67" s="19"/>
      <c r="S67" s="19"/>
      <c r="T67" s="19"/>
      <c r="U67" s="19"/>
      <c r="V67" s="19"/>
      <c r="W67" s="19"/>
      <c r="X67" s="19"/>
      <c r="Y67" s="19"/>
      <c r="Z67" s="19"/>
      <c r="AA67" s="19"/>
      <c r="AB67" s="19"/>
      <c r="AC67" s="19"/>
      <c r="AD67" s="19"/>
      <c r="AE67" s="19"/>
      <c r="AF67" s="19"/>
      <c r="AG67" s="19"/>
      <c r="AH67" s="19"/>
      <c r="AI67" s="19"/>
      <c r="AJ67" s="19"/>
      <c r="AK67" s="19"/>
      <c r="AL67" s="19"/>
      <c r="AM67" s="19"/>
      <c r="AN67" s="19"/>
      <c r="AO67" s="19"/>
      <c r="AP67" s="19"/>
      <c r="AQ67" s="19"/>
      <c r="AR67" s="17"/>
    </row>
    <row r="68">
      <c r="B68" s="18"/>
      <c r="C68" s="19"/>
      <c r="D68" s="19"/>
      <c r="E68" s="19"/>
      <c r="F68" s="19"/>
      <c r="G68" s="19"/>
      <c r="H68" s="19"/>
      <c r="I68" s="19"/>
      <c r="J68" s="19"/>
      <c r="K68" s="19"/>
      <c r="L68" s="19"/>
      <c r="M68" s="19"/>
      <c r="N68" s="19"/>
      <c r="O68" s="19"/>
      <c r="P68" s="19"/>
      <c r="Q68" s="19"/>
      <c r="R68" s="19"/>
      <c r="S68" s="19"/>
      <c r="T68" s="19"/>
      <c r="U68" s="19"/>
      <c r="V68" s="19"/>
      <c r="W68" s="19"/>
      <c r="X68" s="19"/>
      <c r="Y68" s="19"/>
      <c r="Z68" s="19"/>
      <c r="AA68" s="19"/>
      <c r="AB68" s="19"/>
      <c r="AC68" s="19"/>
      <c r="AD68" s="19"/>
      <c r="AE68" s="19"/>
      <c r="AF68" s="19"/>
      <c r="AG68" s="19"/>
      <c r="AH68" s="19"/>
      <c r="AI68" s="19"/>
      <c r="AJ68" s="19"/>
      <c r="AK68" s="19"/>
      <c r="AL68" s="19"/>
      <c r="AM68" s="19"/>
      <c r="AN68" s="19"/>
      <c r="AO68" s="19"/>
      <c r="AP68" s="19"/>
      <c r="AQ68" s="19"/>
      <c r="AR68" s="17"/>
    </row>
    <row r="69">
      <c r="B69" s="18"/>
      <c r="C69" s="19"/>
      <c r="D69" s="19"/>
      <c r="E69" s="19"/>
      <c r="F69" s="19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  <c r="S69" s="19"/>
      <c r="T69" s="19"/>
      <c r="U69" s="19"/>
      <c r="V69" s="19"/>
      <c r="W69" s="19"/>
      <c r="X69" s="19"/>
      <c r="Y69" s="19"/>
      <c r="Z69" s="19"/>
      <c r="AA69" s="19"/>
      <c r="AB69" s="19"/>
      <c r="AC69" s="19"/>
      <c r="AD69" s="19"/>
      <c r="AE69" s="19"/>
      <c r="AF69" s="19"/>
      <c r="AG69" s="19"/>
      <c r="AH69" s="19"/>
      <c r="AI69" s="19"/>
      <c r="AJ69" s="19"/>
      <c r="AK69" s="19"/>
      <c r="AL69" s="19"/>
      <c r="AM69" s="19"/>
      <c r="AN69" s="19"/>
      <c r="AO69" s="19"/>
      <c r="AP69" s="19"/>
      <c r="AQ69" s="19"/>
      <c r="AR69" s="17"/>
    </row>
    <row r="70">
      <c r="B70" s="18"/>
      <c r="C70" s="19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19"/>
      <c r="O70" s="19"/>
      <c r="P70" s="19"/>
      <c r="Q70" s="19"/>
      <c r="R70" s="19"/>
      <c r="S70" s="19"/>
      <c r="T70" s="19"/>
      <c r="U70" s="19"/>
      <c r="V70" s="19"/>
      <c r="W70" s="19"/>
      <c r="X70" s="19"/>
      <c r="Y70" s="19"/>
      <c r="Z70" s="19"/>
      <c r="AA70" s="19"/>
      <c r="AB70" s="19"/>
      <c r="AC70" s="19"/>
      <c r="AD70" s="19"/>
      <c r="AE70" s="19"/>
      <c r="AF70" s="19"/>
      <c r="AG70" s="19"/>
      <c r="AH70" s="19"/>
      <c r="AI70" s="19"/>
      <c r="AJ70" s="19"/>
      <c r="AK70" s="19"/>
      <c r="AL70" s="19"/>
      <c r="AM70" s="19"/>
      <c r="AN70" s="19"/>
      <c r="AO70" s="19"/>
      <c r="AP70" s="19"/>
      <c r="AQ70" s="19"/>
      <c r="AR70" s="17"/>
    </row>
    <row r="71">
      <c r="B71" s="18"/>
      <c r="C71" s="19"/>
      <c r="D71" s="19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  <c r="R71" s="19"/>
      <c r="S71" s="19"/>
      <c r="T71" s="19"/>
      <c r="U71" s="19"/>
      <c r="V71" s="19"/>
      <c r="W71" s="19"/>
      <c r="X71" s="19"/>
      <c r="Y71" s="19"/>
      <c r="Z71" s="19"/>
      <c r="AA71" s="19"/>
      <c r="AB71" s="19"/>
      <c r="AC71" s="19"/>
      <c r="AD71" s="19"/>
      <c r="AE71" s="19"/>
      <c r="AF71" s="19"/>
      <c r="AG71" s="19"/>
      <c r="AH71" s="19"/>
      <c r="AI71" s="19"/>
      <c r="AJ71" s="19"/>
      <c r="AK71" s="19"/>
      <c r="AL71" s="19"/>
      <c r="AM71" s="19"/>
      <c r="AN71" s="19"/>
      <c r="AO71" s="19"/>
      <c r="AP71" s="19"/>
      <c r="AQ71" s="19"/>
      <c r="AR71" s="17"/>
    </row>
    <row r="72">
      <c r="B72" s="18"/>
      <c r="C72" s="19"/>
      <c r="D72" s="19"/>
      <c r="E72" s="19"/>
      <c r="F72" s="19"/>
      <c r="G72" s="19"/>
      <c r="H72" s="19"/>
      <c r="I72" s="19"/>
      <c r="J72" s="19"/>
      <c r="K72" s="19"/>
      <c r="L72" s="19"/>
      <c r="M72" s="19"/>
      <c r="N72" s="19"/>
      <c r="O72" s="19"/>
      <c r="P72" s="19"/>
      <c r="Q72" s="19"/>
      <c r="R72" s="19"/>
      <c r="S72" s="19"/>
      <c r="T72" s="19"/>
      <c r="U72" s="19"/>
      <c r="V72" s="19"/>
      <c r="W72" s="19"/>
      <c r="X72" s="19"/>
      <c r="Y72" s="19"/>
      <c r="Z72" s="19"/>
      <c r="AA72" s="19"/>
      <c r="AB72" s="19"/>
      <c r="AC72" s="19"/>
      <c r="AD72" s="19"/>
      <c r="AE72" s="19"/>
      <c r="AF72" s="19"/>
      <c r="AG72" s="19"/>
      <c r="AH72" s="19"/>
      <c r="AI72" s="19"/>
      <c r="AJ72" s="19"/>
      <c r="AK72" s="19"/>
      <c r="AL72" s="19"/>
      <c r="AM72" s="19"/>
      <c r="AN72" s="19"/>
      <c r="AO72" s="19"/>
      <c r="AP72" s="19"/>
      <c r="AQ72" s="19"/>
      <c r="AR72" s="17"/>
    </row>
    <row r="73">
      <c r="B73" s="18"/>
      <c r="C73" s="19"/>
      <c r="D73" s="19"/>
      <c r="E73" s="19"/>
      <c r="F73" s="19"/>
      <c r="G73" s="19"/>
      <c r="H73" s="19"/>
      <c r="I73" s="19"/>
      <c r="J73" s="19"/>
      <c r="K73" s="19"/>
      <c r="L73" s="19"/>
      <c r="M73" s="19"/>
      <c r="N73" s="19"/>
      <c r="O73" s="19"/>
      <c r="P73" s="19"/>
      <c r="Q73" s="19"/>
      <c r="R73" s="19"/>
      <c r="S73" s="19"/>
      <c r="T73" s="19"/>
      <c r="U73" s="19"/>
      <c r="V73" s="19"/>
      <c r="W73" s="19"/>
      <c r="X73" s="19"/>
      <c r="Y73" s="19"/>
      <c r="Z73" s="19"/>
      <c r="AA73" s="19"/>
      <c r="AB73" s="19"/>
      <c r="AC73" s="19"/>
      <c r="AD73" s="19"/>
      <c r="AE73" s="19"/>
      <c r="AF73" s="19"/>
      <c r="AG73" s="19"/>
      <c r="AH73" s="19"/>
      <c r="AI73" s="19"/>
      <c r="AJ73" s="19"/>
      <c r="AK73" s="19"/>
      <c r="AL73" s="19"/>
      <c r="AM73" s="19"/>
      <c r="AN73" s="19"/>
      <c r="AO73" s="19"/>
      <c r="AP73" s="19"/>
      <c r="AQ73" s="19"/>
      <c r="AR73" s="17"/>
    </row>
    <row r="74">
      <c r="B74" s="18"/>
      <c r="C74" s="19"/>
      <c r="D74" s="19"/>
      <c r="E74" s="19"/>
      <c r="F74" s="19"/>
      <c r="G74" s="19"/>
      <c r="H74" s="19"/>
      <c r="I74" s="19"/>
      <c r="J74" s="19"/>
      <c r="K74" s="19"/>
      <c r="L74" s="19"/>
      <c r="M74" s="19"/>
      <c r="N74" s="19"/>
      <c r="O74" s="19"/>
      <c r="P74" s="19"/>
      <c r="Q74" s="19"/>
      <c r="R74" s="19"/>
      <c r="S74" s="19"/>
      <c r="T74" s="19"/>
      <c r="U74" s="19"/>
      <c r="V74" s="19"/>
      <c r="W74" s="19"/>
      <c r="X74" s="19"/>
      <c r="Y74" s="19"/>
      <c r="Z74" s="19"/>
      <c r="AA74" s="19"/>
      <c r="AB74" s="19"/>
      <c r="AC74" s="19"/>
      <c r="AD74" s="19"/>
      <c r="AE74" s="19"/>
      <c r="AF74" s="19"/>
      <c r="AG74" s="19"/>
      <c r="AH74" s="19"/>
      <c r="AI74" s="19"/>
      <c r="AJ74" s="19"/>
      <c r="AK74" s="19"/>
      <c r="AL74" s="19"/>
      <c r="AM74" s="19"/>
      <c r="AN74" s="19"/>
      <c r="AO74" s="19"/>
      <c r="AP74" s="19"/>
      <c r="AQ74" s="19"/>
      <c r="AR74" s="17"/>
    </row>
    <row r="75" s="2" customFormat="1">
      <c r="A75" s="35"/>
      <c r="B75" s="36"/>
      <c r="C75" s="37"/>
      <c r="D75" s="62" t="s">
        <v>50</v>
      </c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62" t="s">
        <v>51</v>
      </c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62" t="s">
        <v>50</v>
      </c>
      <c r="AI75" s="39"/>
      <c r="AJ75" s="39"/>
      <c r="AK75" s="39"/>
      <c r="AL75" s="39"/>
      <c r="AM75" s="62" t="s">
        <v>51</v>
      </c>
      <c r="AN75" s="39"/>
      <c r="AO75" s="39"/>
      <c r="AP75" s="37"/>
      <c r="AQ75" s="37"/>
      <c r="AR75" s="41"/>
      <c r="BE75" s="35"/>
    </row>
    <row r="76" s="2" customFormat="1">
      <c r="A76" s="35"/>
      <c r="B76" s="36"/>
      <c r="C76" s="37"/>
      <c r="D76" s="37"/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  <c r="AL76" s="37"/>
      <c r="AM76" s="37"/>
      <c r="AN76" s="37"/>
      <c r="AO76" s="37"/>
      <c r="AP76" s="37"/>
      <c r="AQ76" s="37"/>
      <c r="AR76" s="41"/>
      <c r="BE76" s="35"/>
    </row>
    <row r="77" s="2" customFormat="1" ht="6.96" customHeight="1">
      <c r="A77" s="35"/>
      <c r="B77" s="64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5"/>
      <c r="AR77" s="41"/>
      <c r="BE77" s="35"/>
    </row>
    <row r="81" s="2" customFormat="1" ht="6.96" customHeight="1">
      <c r="A81" s="35"/>
      <c r="B81" s="66"/>
      <c r="C81" s="67"/>
      <c r="D81" s="67"/>
      <c r="E81" s="67"/>
      <c r="F81" s="67"/>
      <c r="G81" s="67"/>
      <c r="H81" s="67"/>
      <c r="I81" s="67"/>
      <c r="J81" s="67"/>
      <c r="K81" s="67"/>
      <c r="L81" s="67"/>
      <c r="M81" s="67"/>
      <c r="N81" s="67"/>
      <c r="O81" s="67"/>
      <c r="P81" s="67"/>
      <c r="Q81" s="67"/>
      <c r="R81" s="67"/>
      <c r="S81" s="67"/>
      <c r="T81" s="67"/>
      <c r="U81" s="67"/>
      <c r="V81" s="67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67"/>
      <c r="AO81" s="67"/>
      <c r="AP81" s="67"/>
      <c r="AQ81" s="67"/>
      <c r="AR81" s="41"/>
      <c r="BE81" s="35"/>
    </row>
    <row r="82" s="2" customFormat="1" ht="24.96" customHeight="1">
      <c r="A82" s="35"/>
      <c r="B82" s="36"/>
      <c r="C82" s="20" t="s">
        <v>54</v>
      </c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7"/>
      <c r="AN82" s="37"/>
      <c r="AO82" s="37"/>
      <c r="AP82" s="37"/>
      <c r="AQ82" s="37"/>
      <c r="AR82" s="41"/>
      <c r="BE82" s="35"/>
    </row>
    <row r="83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41"/>
      <c r="BE83" s="35"/>
    </row>
    <row r="84" s="4" customFormat="1" ht="12" customHeight="1">
      <c r="A84" s="4"/>
      <c r="B84" s="68"/>
      <c r="C84" s="29" t="s">
        <v>12</v>
      </c>
      <c r="D84" s="69"/>
      <c r="E84" s="69"/>
      <c r="F84" s="69"/>
      <c r="G84" s="69"/>
      <c r="H84" s="69"/>
      <c r="I84" s="69"/>
      <c r="J84" s="69"/>
      <c r="K84" s="69"/>
      <c r="L84" s="69" t="str">
        <f>K5</f>
        <v>11</v>
      </c>
      <c r="M84" s="69"/>
      <c r="N84" s="69"/>
      <c r="O84" s="69"/>
      <c r="P84" s="69"/>
      <c r="Q84" s="69"/>
      <c r="R84" s="69"/>
      <c r="S84" s="69"/>
      <c r="T84" s="69"/>
      <c r="U84" s="69"/>
      <c r="V84" s="69"/>
      <c r="W84" s="69"/>
      <c r="X84" s="69"/>
      <c r="Y84" s="69"/>
      <c r="Z84" s="69"/>
      <c r="AA84" s="69"/>
      <c r="AB84" s="69"/>
      <c r="AC84" s="69"/>
      <c r="AD84" s="69"/>
      <c r="AE84" s="69"/>
      <c r="AF84" s="69"/>
      <c r="AG84" s="69"/>
      <c r="AH84" s="69"/>
      <c r="AI84" s="69"/>
      <c r="AJ84" s="69"/>
      <c r="AK84" s="69"/>
      <c r="AL84" s="69"/>
      <c r="AM84" s="69"/>
      <c r="AN84" s="69"/>
      <c r="AO84" s="69"/>
      <c r="AP84" s="69"/>
      <c r="AQ84" s="69"/>
      <c r="AR84" s="70"/>
      <c r="BE84" s="4"/>
    </row>
    <row r="85" s="5" customFormat="1" ht="36.96" customHeight="1">
      <c r="A85" s="5"/>
      <c r="B85" s="71"/>
      <c r="C85" s="72" t="s">
        <v>15</v>
      </c>
      <c r="D85" s="73"/>
      <c r="E85" s="73"/>
      <c r="F85" s="73"/>
      <c r="G85" s="73"/>
      <c r="H85" s="73"/>
      <c r="I85" s="73"/>
      <c r="J85" s="73"/>
      <c r="K85" s="73"/>
      <c r="L85" s="74" t="str">
        <f>K6</f>
        <v>Spevnené plochy na území Mesta Humenné 2023</v>
      </c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73"/>
      <c r="AK85" s="73"/>
      <c r="AL85" s="73"/>
      <c r="AM85" s="73"/>
      <c r="AN85" s="73"/>
      <c r="AO85" s="73"/>
      <c r="AP85" s="73"/>
      <c r="AQ85" s="73"/>
      <c r="AR85" s="75"/>
      <c r="BE85" s="5"/>
    </row>
    <row r="86" s="2" customFormat="1" ht="6.96" customHeight="1">
      <c r="A86" s="35"/>
      <c r="B86" s="36"/>
      <c r="C86" s="37"/>
      <c r="D86" s="37"/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  <c r="V86" s="37"/>
      <c r="W86" s="37"/>
      <c r="X86" s="37"/>
      <c r="Y86" s="37"/>
      <c r="Z86" s="37"/>
      <c r="AA86" s="37"/>
      <c r="AB86" s="37"/>
      <c r="AC86" s="37"/>
      <c r="AD86" s="37"/>
      <c r="AE86" s="37"/>
      <c r="AF86" s="37"/>
      <c r="AG86" s="37"/>
      <c r="AH86" s="37"/>
      <c r="AI86" s="37"/>
      <c r="AJ86" s="37"/>
      <c r="AK86" s="37"/>
      <c r="AL86" s="37"/>
      <c r="AM86" s="37"/>
      <c r="AN86" s="37"/>
      <c r="AO86" s="37"/>
      <c r="AP86" s="37"/>
      <c r="AQ86" s="37"/>
      <c r="AR86" s="41"/>
      <c r="BE86" s="35"/>
    </row>
    <row r="87" s="2" customFormat="1" ht="12" customHeight="1">
      <c r="A87" s="35"/>
      <c r="B87" s="36"/>
      <c r="C87" s="29" t="s">
        <v>19</v>
      </c>
      <c r="D87" s="37"/>
      <c r="E87" s="37"/>
      <c r="F87" s="37"/>
      <c r="G87" s="37"/>
      <c r="H87" s="37"/>
      <c r="I87" s="37"/>
      <c r="J87" s="37"/>
      <c r="K87" s="37"/>
      <c r="L87" s="76" t="str">
        <f>IF(K8="","",K8)</f>
        <v xml:space="preserve"> </v>
      </c>
      <c r="M87" s="37"/>
      <c r="N87" s="37"/>
      <c r="O87" s="37"/>
      <c r="P87" s="37"/>
      <c r="Q87" s="37"/>
      <c r="R87" s="37"/>
      <c r="S87" s="37"/>
      <c r="T87" s="37"/>
      <c r="U87" s="37"/>
      <c r="V87" s="37"/>
      <c r="W87" s="37"/>
      <c r="X87" s="37"/>
      <c r="Y87" s="37"/>
      <c r="Z87" s="37"/>
      <c r="AA87" s="37"/>
      <c r="AB87" s="37"/>
      <c r="AC87" s="37"/>
      <c r="AD87" s="37"/>
      <c r="AE87" s="37"/>
      <c r="AF87" s="37"/>
      <c r="AG87" s="37"/>
      <c r="AH87" s="37"/>
      <c r="AI87" s="29" t="s">
        <v>21</v>
      </c>
      <c r="AJ87" s="37"/>
      <c r="AK87" s="37"/>
      <c r="AL87" s="37"/>
      <c r="AM87" s="77" t="str">
        <f>IF(AN8= "","",AN8)</f>
        <v>28. 6. 2023</v>
      </c>
      <c r="AN87" s="77"/>
      <c r="AO87" s="37"/>
      <c r="AP87" s="37"/>
      <c r="AQ87" s="37"/>
      <c r="AR87" s="41"/>
      <c r="BE87" s="35"/>
    </row>
    <row r="88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37"/>
      <c r="X88" s="37"/>
      <c r="Y88" s="37"/>
      <c r="Z88" s="37"/>
      <c r="AA88" s="37"/>
      <c r="AB88" s="37"/>
      <c r="AC88" s="37"/>
      <c r="AD88" s="37"/>
      <c r="AE88" s="37"/>
      <c r="AF88" s="37"/>
      <c r="AG88" s="37"/>
      <c r="AH88" s="37"/>
      <c r="AI88" s="37"/>
      <c r="AJ88" s="37"/>
      <c r="AK88" s="37"/>
      <c r="AL88" s="37"/>
      <c r="AM88" s="37"/>
      <c r="AN88" s="37"/>
      <c r="AO88" s="37"/>
      <c r="AP88" s="37"/>
      <c r="AQ88" s="37"/>
      <c r="AR88" s="41"/>
      <c r="BE88" s="35"/>
    </row>
    <row r="89" s="2" customFormat="1" ht="15.15" customHeight="1">
      <c r="A89" s="35"/>
      <c r="B89" s="36"/>
      <c r="C89" s="29" t="s">
        <v>23</v>
      </c>
      <c r="D89" s="37"/>
      <c r="E89" s="37"/>
      <c r="F89" s="37"/>
      <c r="G89" s="37"/>
      <c r="H89" s="37"/>
      <c r="I89" s="37"/>
      <c r="J89" s="37"/>
      <c r="K89" s="37"/>
      <c r="L89" s="69" t="str">
        <f>IF(E11= "","",E11)</f>
        <v>Mestský úrad Humenné</v>
      </c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29" t="s">
        <v>31</v>
      </c>
      <c r="AJ89" s="37"/>
      <c r="AK89" s="37"/>
      <c r="AL89" s="37"/>
      <c r="AM89" s="78" t="str">
        <f>IF(E17="","",E17)</f>
        <v xml:space="preserve"> </v>
      </c>
      <c r="AN89" s="69"/>
      <c r="AO89" s="69"/>
      <c r="AP89" s="69"/>
      <c r="AQ89" s="37"/>
      <c r="AR89" s="41"/>
      <c r="AS89" s="79" t="s">
        <v>55</v>
      </c>
      <c r="AT89" s="80"/>
      <c r="AU89" s="81"/>
      <c r="AV89" s="81"/>
      <c r="AW89" s="81"/>
      <c r="AX89" s="81"/>
      <c r="AY89" s="81"/>
      <c r="AZ89" s="81"/>
      <c r="BA89" s="81"/>
      <c r="BB89" s="81"/>
      <c r="BC89" s="81"/>
      <c r="BD89" s="82"/>
      <c r="BE89" s="35"/>
    </row>
    <row r="90" s="2" customFormat="1" ht="15.15" customHeight="1">
      <c r="A90" s="35"/>
      <c r="B90" s="36"/>
      <c r="C90" s="29" t="s">
        <v>29</v>
      </c>
      <c r="D90" s="37"/>
      <c r="E90" s="37"/>
      <c r="F90" s="37"/>
      <c r="G90" s="37"/>
      <c r="H90" s="37"/>
      <c r="I90" s="37"/>
      <c r="J90" s="37"/>
      <c r="K90" s="37"/>
      <c r="L90" s="69" t="str">
        <f>IF(E14= "Vyplň údaj","",E14)</f>
        <v/>
      </c>
      <c r="M90" s="37"/>
      <c r="N90" s="37"/>
      <c r="O90" s="37"/>
      <c r="P90" s="37"/>
      <c r="Q90" s="37"/>
      <c r="R90" s="37"/>
      <c r="S90" s="37"/>
      <c r="T90" s="37"/>
      <c r="U90" s="37"/>
      <c r="V90" s="37"/>
      <c r="W90" s="37"/>
      <c r="X90" s="37"/>
      <c r="Y90" s="37"/>
      <c r="Z90" s="37"/>
      <c r="AA90" s="37"/>
      <c r="AB90" s="37"/>
      <c r="AC90" s="37"/>
      <c r="AD90" s="37"/>
      <c r="AE90" s="37"/>
      <c r="AF90" s="37"/>
      <c r="AG90" s="37"/>
      <c r="AH90" s="37"/>
      <c r="AI90" s="29" t="s">
        <v>33</v>
      </c>
      <c r="AJ90" s="37"/>
      <c r="AK90" s="37"/>
      <c r="AL90" s="37"/>
      <c r="AM90" s="78" t="str">
        <f>IF(E20="","",E20)</f>
        <v xml:space="preserve"> </v>
      </c>
      <c r="AN90" s="69"/>
      <c r="AO90" s="69"/>
      <c r="AP90" s="69"/>
      <c r="AQ90" s="37"/>
      <c r="AR90" s="41"/>
      <c r="AS90" s="83"/>
      <c r="AT90" s="84"/>
      <c r="AU90" s="85"/>
      <c r="AV90" s="85"/>
      <c r="AW90" s="85"/>
      <c r="AX90" s="85"/>
      <c r="AY90" s="85"/>
      <c r="AZ90" s="85"/>
      <c r="BA90" s="85"/>
      <c r="BB90" s="85"/>
      <c r="BC90" s="85"/>
      <c r="BD90" s="86"/>
      <c r="BE90" s="35"/>
    </row>
    <row r="91" s="2" customFormat="1" ht="10.8" customHeight="1">
      <c r="A91" s="35"/>
      <c r="B91" s="36"/>
      <c r="C91" s="37"/>
      <c r="D91" s="37"/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  <c r="V91" s="37"/>
      <c r="W91" s="37"/>
      <c r="X91" s="37"/>
      <c r="Y91" s="37"/>
      <c r="Z91" s="37"/>
      <c r="AA91" s="37"/>
      <c r="AB91" s="37"/>
      <c r="AC91" s="37"/>
      <c r="AD91" s="37"/>
      <c r="AE91" s="37"/>
      <c r="AF91" s="37"/>
      <c r="AG91" s="37"/>
      <c r="AH91" s="37"/>
      <c r="AI91" s="37"/>
      <c r="AJ91" s="37"/>
      <c r="AK91" s="37"/>
      <c r="AL91" s="37"/>
      <c r="AM91" s="37"/>
      <c r="AN91" s="37"/>
      <c r="AO91" s="37"/>
      <c r="AP91" s="37"/>
      <c r="AQ91" s="37"/>
      <c r="AR91" s="41"/>
      <c r="AS91" s="87"/>
      <c r="AT91" s="88"/>
      <c r="AU91" s="89"/>
      <c r="AV91" s="89"/>
      <c r="AW91" s="89"/>
      <c r="AX91" s="89"/>
      <c r="AY91" s="89"/>
      <c r="AZ91" s="89"/>
      <c r="BA91" s="89"/>
      <c r="BB91" s="89"/>
      <c r="BC91" s="89"/>
      <c r="BD91" s="90"/>
      <c r="BE91" s="35"/>
    </row>
    <row r="92" s="2" customFormat="1" ht="29.28" customHeight="1">
      <c r="A92" s="35"/>
      <c r="B92" s="36"/>
      <c r="C92" s="91" t="s">
        <v>56</v>
      </c>
      <c r="D92" s="92"/>
      <c r="E92" s="92"/>
      <c r="F92" s="92"/>
      <c r="G92" s="92"/>
      <c r="H92" s="93"/>
      <c r="I92" s="94" t="s">
        <v>57</v>
      </c>
      <c r="J92" s="92"/>
      <c r="K92" s="92"/>
      <c r="L92" s="92"/>
      <c r="M92" s="92"/>
      <c r="N92" s="92"/>
      <c r="O92" s="92"/>
      <c r="P92" s="92"/>
      <c r="Q92" s="92"/>
      <c r="R92" s="92"/>
      <c r="S92" s="92"/>
      <c r="T92" s="92"/>
      <c r="U92" s="92"/>
      <c r="V92" s="92"/>
      <c r="W92" s="92"/>
      <c r="X92" s="92"/>
      <c r="Y92" s="92"/>
      <c r="Z92" s="92"/>
      <c r="AA92" s="92"/>
      <c r="AB92" s="92"/>
      <c r="AC92" s="92"/>
      <c r="AD92" s="92"/>
      <c r="AE92" s="92"/>
      <c r="AF92" s="92"/>
      <c r="AG92" s="95" t="s">
        <v>58</v>
      </c>
      <c r="AH92" s="92"/>
      <c r="AI92" s="92"/>
      <c r="AJ92" s="92"/>
      <c r="AK92" s="92"/>
      <c r="AL92" s="92"/>
      <c r="AM92" s="92"/>
      <c r="AN92" s="94" t="s">
        <v>59</v>
      </c>
      <c r="AO92" s="92"/>
      <c r="AP92" s="96"/>
      <c r="AQ92" s="97" t="s">
        <v>60</v>
      </c>
      <c r="AR92" s="41"/>
      <c r="AS92" s="98" t="s">
        <v>61</v>
      </c>
      <c r="AT92" s="99" t="s">
        <v>62</v>
      </c>
      <c r="AU92" s="99" t="s">
        <v>63</v>
      </c>
      <c r="AV92" s="99" t="s">
        <v>64</v>
      </c>
      <c r="AW92" s="99" t="s">
        <v>65</v>
      </c>
      <c r="AX92" s="99" t="s">
        <v>66</v>
      </c>
      <c r="AY92" s="99" t="s">
        <v>67</v>
      </c>
      <c r="AZ92" s="99" t="s">
        <v>68</v>
      </c>
      <c r="BA92" s="99" t="s">
        <v>69</v>
      </c>
      <c r="BB92" s="99" t="s">
        <v>70</v>
      </c>
      <c r="BC92" s="99" t="s">
        <v>71</v>
      </c>
      <c r="BD92" s="100" t="s">
        <v>72</v>
      </c>
      <c r="BE92" s="35"/>
    </row>
    <row r="93" s="2" customFormat="1" ht="10.8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  <c r="V93" s="37"/>
      <c r="W93" s="37"/>
      <c r="X93" s="37"/>
      <c r="Y93" s="37"/>
      <c r="Z93" s="37"/>
      <c r="AA93" s="37"/>
      <c r="AB93" s="37"/>
      <c r="AC93" s="37"/>
      <c r="AD93" s="37"/>
      <c r="AE93" s="37"/>
      <c r="AF93" s="37"/>
      <c r="AG93" s="37"/>
      <c r="AH93" s="37"/>
      <c r="AI93" s="37"/>
      <c r="AJ93" s="37"/>
      <c r="AK93" s="37"/>
      <c r="AL93" s="37"/>
      <c r="AM93" s="37"/>
      <c r="AN93" s="37"/>
      <c r="AO93" s="37"/>
      <c r="AP93" s="37"/>
      <c r="AQ93" s="37"/>
      <c r="AR93" s="41"/>
      <c r="AS93" s="101"/>
      <c r="AT93" s="102"/>
      <c r="AU93" s="102"/>
      <c r="AV93" s="102"/>
      <c r="AW93" s="102"/>
      <c r="AX93" s="102"/>
      <c r="AY93" s="102"/>
      <c r="AZ93" s="102"/>
      <c r="BA93" s="102"/>
      <c r="BB93" s="102"/>
      <c r="BC93" s="102"/>
      <c r="BD93" s="103"/>
      <c r="BE93" s="35"/>
    </row>
    <row r="94" s="6" customFormat="1" ht="32.4" customHeight="1">
      <c r="A94" s="6"/>
      <c r="B94" s="104"/>
      <c r="C94" s="105" t="s">
        <v>73</v>
      </c>
      <c r="D94" s="106"/>
      <c r="E94" s="106"/>
      <c r="F94" s="106"/>
      <c r="G94" s="106"/>
      <c r="H94" s="106"/>
      <c r="I94" s="106"/>
      <c r="J94" s="106"/>
      <c r="K94" s="106"/>
      <c r="L94" s="106"/>
      <c r="M94" s="106"/>
      <c r="N94" s="106"/>
      <c r="O94" s="106"/>
      <c r="P94" s="106"/>
      <c r="Q94" s="106"/>
      <c r="R94" s="106"/>
      <c r="S94" s="106"/>
      <c r="T94" s="106"/>
      <c r="U94" s="106"/>
      <c r="V94" s="106"/>
      <c r="W94" s="106"/>
      <c r="X94" s="106"/>
      <c r="Y94" s="106"/>
      <c r="Z94" s="106"/>
      <c r="AA94" s="106"/>
      <c r="AB94" s="106"/>
      <c r="AC94" s="106"/>
      <c r="AD94" s="106"/>
      <c r="AE94" s="106"/>
      <c r="AF94" s="106"/>
      <c r="AG94" s="107">
        <f>ROUND(AG95+SUM(AG96:AG98)+SUM(AG103:AG106),2)</f>
        <v>0</v>
      </c>
      <c r="AH94" s="107"/>
      <c r="AI94" s="107"/>
      <c r="AJ94" s="107"/>
      <c r="AK94" s="107"/>
      <c r="AL94" s="107"/>
      <c r="AM94" s="107"/>
      <c r="AN94" s="108">
        <f>SUM(AG94,AT94)</f>
        <v>0</v>
      </c>
      <c r="AO94" s="108"/>
      <c r="AP94" s="108"/>
      <c r="AQ94" s="109" t="s">
        <v>1</v>
      </c>
      <c r="AR94" s="110"/>
      <c r="AS94" s="111">
        <f>ROUND(AS95+SUM(AS96:AS98)+SUM(AS103:AS106),2)</f>
        <v>0</v>
      </c>
      <c r="AT94" s="112">
        <f>ROUND(SUM(AV94:AW94),2)</f>
        <v>0</v>
      </c>
      <c r="AU94" s="113">
        <f>ROUND(AU95+SUM(AU96:AU98)+SUM(AU103:AU106),5)</f>
        <v>0</v>
      </c>
      <c r="AV94" s="112">
        <f>ROUND(AZ94*L29,2)</f>
        <v>0</v>
      </c>
      <c r="AW94" s="112">
        <f>ROUND(BA94*L30,2)</f>
        <v>0</v>
      </c>
      <c r="AX94" s="112">
        <f>ROUND(BB94*L29,2)</f>
        <v>0</v>
      </c>
      <c r="AY94" s="112">
        <f>ROUND(BC94*L30,2)</f>
        <v>0</v>
      </c>
      <c r="AZ94" s="112">
        <f>ROUND(AZ95+SUM(AZ96:AZ98)+SUM(AZ103:AZ106),2)</f>
        <v>0</v>
      </c>
      <c r="BA94" s="112">
        <f>ROUND(BA95+SUM(BA96:BA98)+SUM(BA103:BA106),2)</f>
        <v>0</v>
      </c>
      <c r="BB94" s="112">
        <f>ROUND(BB95+SUM(BB96:BB98)+SUM(BB103:BB106),2)</f>
        <v>0</v>
      </c>
      <c r="BC94" s="112">
        <f>ROUND(BC95+SUM(BC96:BC98)+SUM(BC103:BC106),2)</f>
        <v>0</v>
      </c>
      <c r="BD94" s="114">
        <f>ROUND(BD95+SUM(BD96:BD98)+SUM(BD103:BD106),2)</f>
        <v>0</v>
      </c>
      <c r="BE94" s="6"/>
      <c r="BS94" s="115" t="s">
        <v>74</v>
      </c>
      <c r="BT94" s="115" t="s">
        <v>75</v>
      </c>
      <c r="BU94" s="116" t="s">
        <v>76</v>
      </c>
      <c r="BV94" s="115" t="s">
        <v>77</v>
      </c>
      <c r="BW94" s="115" t="s">
        <v>5</v>
      </c>
      <c r="BX94" s="115" t="s">
        <v>78</v>
      </c>
      <c r="CL94" s="115" t="s">
        <v>1</v>
      </c>
    </row>
    <row r="95" s="7" customFormat="1" ht="24.75" customHeight="1">
      <c r="A95" s="117" t="s">
        <v>79</v>
      </c>
      <c r="B95" s="118"/>
      <c r="C95" s="119"/>
      <c r="D95" s="120" t="s">
        <v>80</v>
      </c>
      <c r="E95" s="120"/>
      <c r="F95" s="120"/>
      <c r="G95" s="120"/>
      <c r="H95" s="120"/>
      <c r="I95" s="121"/>
      <c r="J95" s="120" t="s">
        <v>81</v>
      </c>
      <c r="K95" s="120"/>
      <c r="L95" s="120"/>
      <c r="M95" s="120"/>
      <c r="N95" s="120"/>
      <c r="O95" s="120"/>
      <c r="P95" s="120"/>
      <c r="Q95" s="120"/>
      <c r="R95" s="120"/>
      <c r="S95" s="120"/>
      <c r="T95" s="120"/>
      <c r="U95" s="120"/>
      <c r="V95" s="120"/>
      <c r="W95" s="120"/>
      <c r="X95" s="120"/>
      <c r="Y95" s="120"/>
      <c r="Z95" s="120"/>
      <c r="AA95" s="120"/>
      <c r="AB95" s="120"/>
      <c r="AC95" s="120"/>
      <c r="AD95" s="120"/>
      <c r="AE95" s="120"/>
      <c r="AF95" s="120"/>
      <c r="AG95" s="122">
        <f>'1 - SO 01 - Odstavené plo...'!J30</f>
        <v>0</v>
      </c>
      <c r="AH95" s="121"/>
      <c r="AI95" s="121"/>
      <c r="AJ95" s="121"/>
      <c r="AK95" s="121"/>
      <c r="AL95" s="121"/>
      <c r="AM95" s="121"/>
      <c r="AN95" s="122">
        <f>SUM(AG95,AT95)</f>
        <v>0</v>
      </c>
      <c r="AO95" s="121"/>
      <c r="AP95" s="121"/>
      <c r="AQ95" s="123" t="s">
        <v>82</v>
      </c>
      <c r="AR95" s="124"/>
      <c r="AS95" s="125">
        <v>0</v>
      </c>
      <c r="AT95" s="126">
        <f>ROUND(SUM(AV95:AW95),2)</f>
        <v>0</v>
      </c>
      <c r="AU95" s="127">
        <f>'1 - SO 01 - Odstavené plo...'!P125</f>
        <v>0</v>
      </c>
      <c r="AV95" s="126">
        <f>'1 - SO 01 - Odstavené plo...'!J33</f>
        <v>0</v>
      </c>
      <c r="AW95" s="126">
        <f>'1 - SO 01 - Odstavené plo...'!J34</f>
        <v>0</v>
      </c>
      <c r="AX95" s="126">
        <f>'1 - SO 01 - Odstavené plo...'!J35</f>
        <v>0</v>
      </c>
      <c r="AY95" s="126">
        <f>'1 - SO 01 - Odstavené plo...'!J36</f>
        <v>0</v>
      </c>
      <c r="AZ95" s="126">
        <f>'1 - SO 01 - Odstavené plo...'!F33</f>
        <v>0</v>
      </c>
      <c r="BA95" s="126">
        <f>'1 - SO 01 - Odstavené plo...'!F34</f>
        <v>0</v>
      </c>
      <c r="BB95" s="126">
        <f>'1 - SO 01 - Odstavené plo...'!F35</f>
        <v>0</v>
      </c>
      <c r="BC95" s="126">
        <f>'1 - SO 01 - Odstavené plo...'!F36</f>
        <v>0</v>
      </c>
      <c r="BD95" s="128">
        <f>'1 - SO 01 - Odstavené plo...'!F37</f>
        <v>0</v>
      </c>
      <c r="BE95" s="7"/>
      <c r="BT95" s="129" t="s">
        <v>80</v>
      </c>
      <c r="BV95" s="129" t="s">
        <v>77</v>
      </c>
      <c r="BW95" s="129" t="s">
        <v>83</v>
      </c>
      <c r="BX95" s="129" t="s">
        <v>5</v>
      </c>
      <c r="CL95" s="129" t="s">
        <v>1</v>
      </c>
      <c r="CM95" s="129" t="s">
        <v>75</v>
      </c>
    </row>
    <row r="96" s="7" customFormat="1" ht="24.75" customHeight="1">
      <c r="A96" s="117" t="s">
        <v>79</v>
      </c>
      <c r="B96" s="118"/>
      <c r="C96" s="119"/>
      <c r="D96" s="120" t="s">
        <v>84</v>
      </c>
      <c r="E96" s="120"/>
      <c r="F96" s="120"/>
      <c r="G96" s="120"/>
      <c r="H96" s="120"/>
      <c r="I96" s="121"/>
      <c r="J96" s="120" t="s">
        <v>85</v>
      </c>
      <c r="K96" s="120"/>
      <c r="L96" s="120"/>
      <c r="M96" s="120"/>
      <c r="N96" s="120"/>
      <c r="O96" s="120"/>
      <c r="P96" s="120"/>
      <c r="Q96" s="120"/>
      <c r="R96" s="120"/>
      <c r="S96" s="120"/>
      <c r="T96" s="120"/>
      <c r="U96" s="120"/>
      <c r="V96" s="120"/>
      <c r="W96" s="120"/>
      <c r="X96" s="120"/>
      <c r="Y96" s="120"/>
      <c r="Z96" s="120"/>
      <c r="AA96" s="120"/>
      <c r="AB96" s="120"/>
      <c r="AC96" s="120"/>
      <c r="AD96" s="120"/>
      <c r="AE96" s="120"/>
      <c r="AF96" s="120"/>
      <c r="AG96" s="122">
        <f>'3 - SO 03 - Oprava cesty ...'!J30</f>
        <v>0</v>
      </c>
      <c r="AH96" s="121"/>
      <c r="AI96" s="121"/>
      <c r="AJ96" s="121"/>
      <c r="AK96" s="121"/>
      <c r="AL96" s="121"/>
      <c r="AM96" s="121"/>
      <c r="AN96" s="122">
        <f>SUM(AG96,AT96)</f>
        <v>0</v>
      </c>
      <c r="AO96" s="121"/>
      <c r="AP96" s="121"/>
      <c r="AQ96" s="123" t="s">
        <v>82</v>
      </c>
      <c r="AR96" s="124"/>
      <c r="AS96" s="125">
        <v>0</v>
      </c>
      <c r="AT96" s="126">
        <f>ROUND(SUM(AV96:AW96),2)</f>
        <v>0</v>
      </c>
      <c r="AU96" s="127">
        <f>'3 - SO 03 - Oprava cesty ...'!P127</f>
        <v>0</v>
      </c>
      <c r="AV96" s="126">
        <f>'3 - SO 03 - Oprava cesty ...'!J33</f>
        <v>0</v>
      </c>
      <c r="AW96" s="126">
        <f>'3 - SO 03 - Oprava cesty ...'!J34</f>
        <v>0</v>
      </c>
      <c r="AX96" s="126">
        <f>'3 - SO 03 - Oprava cesty ...'!J35</f>
        <v>0</v>
      </c>
      <c r="AY96" s="126">
        <f>'3 - SO 03 - Oprava cesty ...'!J36</f>
        <v>0</v>
      </c>
      <c r="AZ96" s="126">
        <f>'3 - SO 03 - Oprava cesty ...'!F33</f>
        <v>0</v>
      </c>
      <c r="BA96" s="126">
        <f>'3 - SO 03 - Oprava cesty ...'!F34</f>
        <v>0</v>
      </c>
      <c r="BB96" s="126">
        <f>'3 - SO 03 - Oprava cesty ...'!F35</f>
        <v>0</v>
      </c>
      <c r="BC96" s="126">
        <f>'3 - SO 03 - Oprava cesty ...'!F36</f>
        <v>0</v>
      </c>
      <c r="BD96" s="128">
        <f>'3 - SO 03 - Oprava cesty ...'!F37</f>
        <v>0</v>
      </c>
      <c r="BE96" s="7"/>
      <c r="BT96" s="129" t="s">
        <v>80</v>
      </c>
      <c r="BV96" s="129" t="s">
        <v>77</v>
      </c>
      <c r="BW96" s="129" t="s">
        <v>86</v>
      </c>
      <c r="BX96" s="129" t="s">
        <v>5</v>
      </c>
      <c r="CL96" s="129" t="s">
        <v>1</v>
      </c>
      <c r="CM96" s="129" t="s">
        <v>75</v>
      </c>
    </row>
    <row r="97" s="7" customFormat="1" ht="24.75" customHeight="1">
      <c r="A97" s="117" t="s">
        <v>79</v>
      </c>
      <c r="B97" s="118"/>
      <c r="C97" s="119"/>
      <c r="D97" s="120" t="s">
        <v>87</v>
      </c>
      <c r="E97" s="120"/>
      <c r="F97" s="120"/>
      <c r="G97" s="120"/>
      <c r="H97" s="120"/>
      <c r="I97" s="121"/>
      <c r="J97" s="120" t="s">
        <v>88</v>
      </c>
      <c r="K97" s="120"/>
      <c r="L97" s="120"/>
      <c r="M97" s="120"/>
      <c r="N97" s="120"/>
      <c r="O97" s="120"/>
      <c r="P97" s="120"/>
      <c r="Q97" s="120"/>
      <c r="R97" s="120"/>
      <c r="S97" s="120"/>
      <c r="T97" s="120"/>
      <c r="U97" s="120"/>
      <c r="V97" s="120"/>
      <c r="W97" s="120"/>
      <c r="X97" s="120"/>
      <c r="Y97" s="120"/>
      <c r="Z97" s="120"/>
      <c r="AA97" s="120"/>
      <c r="AB97" s="120"/>
      <c r="AC97" s="120"/>
      <c r="AD97" s="120"/>
      <c r="AE97" s="120"/>
      <c r="AF97" s="120"/>
      <c r="AG97" s="122">
        <f>'2 - SO 02 - Chodník na Tř...'!J30</f>
        <v>0</v>
      </c>
      <c r="AH97" s="121"/>
      <c r="AI97" s="121"/>
      <c r="AJ97" s="121"/>
      <c r="AK97" s="121"/>
      <c r="AL97" s="121"/>
      <c r="AM97" s="121"/>
      <c r="AN97" s="122">
        <f>SUM(AG97,AT97)</f>
        <v>0</v>
      </c>
      <c r="AO97" s="121"/>
      <c r="AP97" s="121"/>
      <c r="AQ97" s="123" t="s">
        <v>82</v>
      </c>
      <c r="AR97" s="124"/>
      <c r="AS97" s="125">
        <v>0</v>
      </c>
      <c r="AT97" s="126">
        <f>ROUND(SUM(AV97:AW97),2)</f>
        <v>0</v>
      </c>
      <c r="AU97" s="127">
        <f>'2 - SO 02 - Chodník na Tř...'!P122</f>
        <v>0</v>
      </c>
      <c r="AV97" s="126">
        <f>'2 - SO 02 - Chodník na Tř...'!J33</f>
        <v>0</v>
      </c>
      <c r="AW97" s="126">
        <f>'2 - SO 02 - Chodník na Tř...'!J34</f>
        <v>0</v>
      </c>
      <c r="AX97" s="126">
        <f>'2 - SO 02 - Chodník na Tř...'!J35</f>
        <v>0</v>
      </c>
      <c r="AY97" s="126">
        <f>'2 - SO 02 - Chodník na Tř...'!J36</f>
        <v>0</v>
      </c>
      <c r="AZ97" s="126">
        <f>'2 - SO 02 - Chodník na Tř...'!F33</f>
        <v>0</v>
      </c>
      <c r="BA97" s="126">
        <f>'2 - SO 02 - Chodník na Tř...'!F34</f>
        <v>0</v>
      </c>
      <c r="BB97" s="126">
        <f>'2 - SO 02 - Chodník na Tř...'!F35</f>
        <v>0</v>
      </c>
      <c r="BC97" s="126">
        <f>'2 - SO 02 - Chodník na Tř...'!F36</f>
        <v>0</v>
      </c>
      <c r="BD97" s="128">
        <f>'2 - SO 02 - Chodník na Tř...'!F37</f>
        <v>0</v>
      </c>
      <c r="BE97" s="7"/>
      <c r="BT97" s="129" t="s">
        <v>80</v>
      </c>
      <c r="BV97" s="129" t="s">
        <v>77</v>
      </c>
      <c r="BW97" s="129" t="s">
        <v>89</v>
      </c>
      <c r="BX97" s="129" t="s">
        <v>5</v>
      </c>
      <c r="CL97" s="129" t="s">
        <v>1</v>
      </c>
      <c r="CM97" s="129" t="s">
        <v>75</v>
      </c>
    </row>
    <row r="98" s="7" customFormat="1" ht="24.75" customHeight="1">
      <c r="A98" s="7"/>
      <c r="B98" s="118"/>
      <c r="C98" s="119"/>
      <c r="D98" s="120" t="s">
        <v>90</v>
      </c>
      <c r="E98" s="120"/>
      <c r="F98" s="120"/>
      <c r="G98" s="120"/>
      <c r="H98" s="120"/>
      <c r="I98" s="121"/>
      <c r="J98" s="120" t="s">
        <v>91</v>
      </c>
      <c r="K98" s="120"/>
      <c r="L98" s="120"/>
      <c r="M98" s="120"/>
      <c r="N98" s="120"/>
      <c r="O98" s="120"/>
      <c r="P98" s="120"/>
      <c r="Q98" s="120"/>
      <c r="R98" s="120"/>
      <c r="S98" s="120"/>
      <c r="T98" s="120"/>
      <c r="U98" s="120"/>
      <c r="V98" s="120"/>
      <c r="W98" s="120"/>
      <c r="X98" s="120"/>
      <c r="Y98" s="120"/>
      <c r="Z98" s="120"/>
      <c r="AA98" s="120"/>
      <c r="AB98" s="120"/>
      <c r="AC98" s="120"/>
      <c r="AD98" s="120"/>
      <c r="AE98" s="120"/>
      <c r="AF98" s="120"/>
      <c r="AG98" s="130">
        <f>ROUND(SUM(AG99:AG102),2)</f>
        <v>0</v>
      </c>
      <c r="AH98" s="121"/>
      <c r="AI98" s="121"/>
      <c r="AJ98" s="121"/>
      <c r="AK98" s="121"/>
      <c r="AL98" s="121"/>
      <c r="AM98" s="121"/>
      <c r="AN98" s="122">
        <f>SUM(AG98,AT98)</f>
        <v>0</v>
      </c>
      <c r="AO98" s="121"/>
      <c r="AP98" s="121"/>
      <c r="AQ98" s="123" t="s">
        <v>82</v>
      </c>
      <c r="AR98" s="124"/>
      <c r="AS98" s="125">
        <f>ROUND(SUM(AS99:AS102),2)</f>
        <v>0</v>
      </c>
      <c r="AT98" s="126">
        <f>ROUND(SUM(AV98:AW98),2)</f>
        <v>0</v>
      </c>
      <c r="AU98" s="127">
        <f>ROUND(SUM(AU99:AU102),5)</f>
        <v>0</v>
      </c>
      <c r="AV98" s="126">
        <f>ROUND(AZ98*L29,2)</f>
        <v>0</v>
      </c>
      <c r="AW98" s="126">
        <f>ROUND(BA98*L30,2)</f>
        <v>0</v>
      </c>
      <c r="AX98" s="126">
        <f>ROUND(BB98*L29,2)</f>
        <v>0</v>
      </c>
      <c r="AY98" s="126">
        <f>ROUND(BC98*L30,2)</f>
        <v>0</v>
      </c>
      <c r="AZ98" s="126">
        <f>ROUND(SUM(AZ99:AZ102),2)</f>
        <v>0</v>
      </c>
      <c r="BA98" s="126">
        <f>ROUND(SUM(BA99:BA102),2)</f>
        <v>0</v>
      </c>
      <c r="BB98" s="126">
        <f>ROUND(SUM(BB99:BB102),2)</f>
        <v>0</v>
      </c>
      <c r="BC98" s="126">
        <f>ROUND(SUM(BC99:BC102),2)</f>
        <v>0</v>
      </c>
      <c r="BD98" s="128">
        <f>ROUND(SUM(BD99:BD102),2)</f>
        <v>0</v>
      </c>
      <c r="BE98" s="7"/>
      <c r="BS98" s="129" t="s">
        <v>74</v>
      </c>
      <c r="BT98" s="129" t="s">
        <v>80</v>
      </c>
      <c r="BU98" s="129" t="s">
        <v>76</v>
      </c>
      <c r="BV98" s="129" t="s">
        <v>77</v>
      </c>
      <c r="BW98" s="129" t="s">
        <v>92</v>
      </c>
      <c r="BX98" s="129" t="s">
        <v>5</v>
      </c>
      <c r="CL98" s="129" t="s">
        <v>1</v>
      </c>
      <c r="CM98" s="129" t="s">
        <v>75</v>
      </c>
    </row>
    <row r="99" s="4" customFormat="1" ht="16.5" customHeight="1">
      <c r="A99" s="117" t="s">
        <v>79</v>
      </c>
      <c r="B99" s="68"/>
      <c r="C99" s="131"/>
      <c r="D99" s="131"/>
      <c r="E99" s="132" t="s">
        <v>93</v>
      </c>
      <c r="F99" s="132"/>
      <c r="G99" s="132"/>
      <c r="H99" s="132"/>
      <c r="I99" s="132"/>
      <c r="J99" s="131"/>
      <c r="K99" s="132" t="s">
        <v>94</v>
      </c>
      <c r="L99" s="132"/>
      <c r="M99" s="132"/>
      <c r="N99" s="132"/>
      <c r="O99" s="132"/>
      <c r="P99" s="132"/>
      <c r="Q99" s="132"/>
      <c r="R99" s="132"/>
      <c r="S99" s="132"/>
      <c r="T99" s="132"/>
      <c r="U99" s="132"/>
      <c r="V99" s="132"/>
      <c r="W99" s="132"/>
      <c r="X99" s="132"/>
      <c r="Y99" s="132"/>
      <c r="Z99" s="132"/>
      <c r="AA99" s="132"/>
      <c r="AB99" s="132"/>
      <c r="AC99" s="132"/>
      <c r="AD99" s="132"/>
      <c r="AE99" s="132"/>
      <c r="AF99" s="132"/>
      <c r="AG99" s="133">
        <f>'8.1 - Oprava vstupu Labor...'!J32</f>
        <v>0</v>
      </c>
      <c r="AH99" s="131"/>
      <c r="AI99" s="131"/>
      <c r="AJ99" s="131"/>
      <c r="AK99" s="131"/>
      <c r="AL99" s="131"/>
      <c r="AM99" s="131"/>
      <c r="AN99" s="133">
        <f>SUM(AG99,AT99)</f>
        <v>0</v>
      </c>
      <c r="AO99" s="131"/>
      <c r="AP99" s="131"/>
      <c r="AQ99" s="134" t="s">
        <v>95</v>
      </c>
      <c r="AR99" s="70"/>
      <c r="AS99" s="135">
        <v>0</v>
      </c>
      <c r="AT99" s="136">
        <f>ROUND(SUM(AV99:AW99),2)</f>
        <v>0</v>
      </c>
      <c r="AU99" s="137">
        <f>'8.1 - Oprava vstupu Labor...'!P125</f>
        <v>0</v>
      </c>
      <c r="AV99" s="136">
        <f>'8.1 - Oprava vstupu Labor...'!J35</f>
        <v>0</v>
      </c>
      <c r="AW99" s="136">
        <f>'8.1 - Oprava vstupu Labor...'!J36</f>
        <v>0</v>
      </c>
      <c r="AX99" s="136">
        <f>'8.1 - Oprava vstupu Labor...'!J37</f>
        <v>0</v>
      </c>
      <c r="AY99" s="136">
        <f>'8.1 - Oprava vstupu Labor...'!J38</f>
        <v>0</v>
      </c>
      <c r="AZ99" s="136">
        <f>'8.1 - Oprava vstupu Labor...'!F35</f>
        <v>0</v>
      </c>
      <c r="BA99" s="136">
        <f>'8.1 - Oprava vstupu Labor...'!F36</f>
        <v>0</v>
      </c>
      <c r="BB99" s="136">
        <f>'8.1 - Oprava vstupu Labor...'!F37</f>
        <v>0</v>
      </c>
      <c r="BC99" s="136">
        <f>'8.1 - Oprava vstupu Labor...'!F38</f>
        <v>0</v>
      </c>
      <c r="BD99" s="138">
        <f>'8.1 - Oprava vstupu Labor...'!F39</f>
        <v>0</v>
      </c>
      <c r="BE99" s="4"/>
      <c r="BT99" s="139" t="s">
        <v>87</v>
      </c>
      <c r="BV99" s="139" t="s">
        <v>77</v>
      </c>
      <c r="BW99" s="139" t="s">
        <v>96</v>
      </c>
      <c r="BX99" s="139" t="s">
        <v>92</v>
      </c>
      <c r="CL99" s="139" t="s">
        <v>1</v>
      </c>
    </row>
    <row r="100" s="4" customFormat="1" ht="16.5" customHeight="1">
      <c r="A100" s="117" t="s">
        <v>79</v>
      </c>
      <c r="B100" s="68"/>
      <c r="C100" s="131"/>
      <c r="D100" s="131"/>
      <c r="E100" s="132" t="s">
        <v>97</v>
      </c>
      <c r="F100" s="132"/>
      <c r="G100" s="132"/>
      <c r="H100" s="132"/>
      <c r="I100" s="132"/>
      <c r="J100" s="131"/>
      <c r="K100" s="132" t="s">
        <v>98</v>
      </c>
      <c r="L100" s="132"/>
      <c r="M100" s="132"/>
      <c r="N100" s="132"/>
      <c r="O100" s="132"/>
      <c r="P100" s="132"/>
      <c r="Q100" s="132"/>
      <c r="R100" s="132"/>
      <c r="S100" s="132"/>
      <c r="T100" s="132"/>
      <c r="U100" s="132"/>
      <c r="V100" s="132"/>
      <c r="W100" s="132"/>
      <c r="X100" s="132"/>
      <c r="Y100" s="132"/>
      <c r="Z100" s="132"/>
      <c r="AA100" s="132"/>
      <c r="AB100" s="132"/>
      <c r="AC100" s="132"/>
      <c r="AD100" s="132"/>
      <c r="AE100" s="132"/>
      <c r="AF100" s="132"/>
      <c r="AG100" s="133">
        <f>'8.2 - Oprava múrika na St...'!J32</f>
        <v>0</v>
      </c>
      <c r="AH100" s="131"/>
      <c r="AI100" s="131"/>
      <c r="AJ100" s="131"/>
      <c r="AK100" s="131"/>
      <c r="AL100" s="131"/>
      <c r="AM100" s="131"/>
      <c r="AN100" s="133">
        <f>SUM(AG100,AT100)</f>
        <v>0</v>
      </c>
      <c r="AO100" s="131"/>
      <c r="AP100" s="131"/>
      <c r="AQ100" s="134" t="s">
        <v>95</v>
      </c>
      <c r="AR100" s="70"/>
      <c r="AS100" s="135">
        <v>0</v>
      </c>
      <c r="AT100" s="136">
        <f>ROUND(SUM(AV100:AW100),2)</f>
        <v>0</v>
      </c>
      <c r="AU100" s="137">
        <f>'8.2 - Oprava múrika na St...'!P126</f>
        <v>0</v>
      </c>
      <c r="AV100" s="136">
        <f>'8.2 - Oprava múrika na St...'!J35</f>
        <v>0</v>
      </c>
      <c r="AW100" s="136">
        <f>'8.2 - Oprava múrika na St...'!J36</f>
        <v>0</v>
      </c>
      <c r="AX100" s="136">
        <f>'8.2 - Oprava múrika na St...'!J37</f>
        <v>0</v>
      </c>
      <c r="AY100" s="136">
        <f>'8.2 - Oprava múrika na St...'!J38</f>
        <v>0</v>
      </c>
      <c r="AZ100" s="136">
        <f>'8.2 - Oprava múrika na St...'!F35</f>
        <v>0</v>
      </c>
      <c r="BA100" s="136">
        <f>'8.2 - Oprava múrika na St...'!F36</f>
        <v>0</v>
      </c>
      <c r="BB100" s="136">
        <f>'8.2 - Oprava múrika na St...'!F37</f>
        <v>0</v>
      </c>
      <c r="BC100" s="136">
        <f>'8.2 - Oprava múrika na St...'!F38</f>
        <v>0</v>
      </c>
      <c r="BD100" s="138">
        <f>'8.2 - Oprava múrika na St...'!F39</f>
        <v>0</v>
      </c>
      <c r="BE100" s="4"/>
      <c r="BT100" s="139" t="s">
        <v>87</v>
      </c>
      <c r="BV100" s="139" t="s">
        <v>77</v>
      </c>
      <c r="BW100" s="139" t="s">
        <v>99</v>
      </c>
      <c r="BX100" s="139" t="s">
        <v>92</v>
      </c>
      <c r="CL100" s="139" t="s">
        <v>1</v>
      </c>
    </row>
    <row r="101" s="4" customFormat="1" ht="35.25" customHeight="1">
      <c r="A101" s="117" t="s">
        <v>79</v>
      </c>
      <c r="B101" s="68"/>
      <c r="C101" s="131"/>
      <c r="D101" s="131"/>
      <c r="E101" s="132" t="s">
        <v>100</v>
      </c>
      <c r="F101" s="132"/>
      <c r="G101" s="132"/>
      <c r="H101" s="132"/>
      <c r="I101" s="132"/>
      <c r="J101" s="131"/>
      <c r="K101" s="132" t="s">
        <v>101</v>
      </c>
      <c r="L101" s="132"/>
      <c r="M101" s="132"/>
      <c r="N101" s="132"/>
      <c r="O101" s="132"/>
      <c r="P101" s="132"/>
      <c r="Q101" s="132"/>
      <c r="R101" s="132"/>
      <c r="S101" s="132"/>
      <c r="T101" s="132"/>
      <c r="U101" s="132"/>
      <c r="V101" s="132"/>
      <c r="W101" s="132"/>
      <c r="X101" s="132"/>
      <c r="Y101" s="132"/>
      <c r="Z101" s="132"/>
      <c r="AA101" s="132"/>
      <c r="AB101" s="132"/>
      <c r="AC101" s="132"/>
      <c r="AD101" s="132"/>
      <c r="AE101" s="132"/>
      <c r="AF101" s="132"/>
      <c r="AG101" s="133">
        <f>'8.3 - Oprava chodníka na ...'!J32</f>
        <v>0</v>
      </c>
      <c r="AH101" s="131"/>
      <c r="AI101" s="131"/>
      <c r="AJ101" s="131"/>
      <c r="AK101" s="131"/>
      <c r="AL101" s="131"/>
      <c r="AM101" s="131"/>
      <c r="AN101" s="133">
        <f>SUM(AG101,AT101)</f>
        <v>0</v>
      </c>
      <c r="AO101" s="131"/>
      <c r="AP101" s="131"/>
      <c r="AQ101" s="134" t="s">
        <v>95</v>
      </c>
      <c r="AR101" s="70"/>
      <c r="AS101" s="135">
        <v>0</v>
      </c>
      <c r="AT101" s="136">
        <f>ROUND(SUM(AV101:AW101),2)</f>
        <v>0</v>
      </c>
      <c r="AU101" s="137">
        <f>'8.3 - Oprava chodníka na ...'!P126</f>
        <v>0</v>
      </c>
      <c r="AV101" s="136">
        <f>'8.3 - Oprava chodníka na ...'!J35</f>
        <v>0</v>
      </c>
      <c r="AW101" s="136">
        <f>'8.3 - Oprava chodníka na ...'!J36</f>
        <v>0</v>
      </c>
      <c r="AX101" s="136">
        <f>'8.3 - Oprava chodníka na ...'!J37</f>
        <v>0</v>
      </c>
      <c r="AY101" s="136">
        <f>'8.3 - Oprava chodníka na ...'!J38</f>
        <v>0</v>
      </c>
      <c r="AZ101" s="136">
        <f>'8.3 - Oprava chodníka na ...'!F35</f>
        <v>0</v>
      </c>
      <c r="BA101" s="136">
        <f>'8.3 - Oprava chodníka na ...'!F36</f>
        <v>0</v>
      </c>
      <c r="BB101" s="136">
        <f>'8.3 - Oprava chodníka na ...'!F37</f>
        <v>0</v>
      </c>
      <c r="BC101" s="136">
        <f>'8.3 - Oprava chodníka na ...'!F38</f>
        <v>0</v>
      </c>
      <c r="BD101" s="138">
        <f>'8.3 - Oprava chodníka na ...'!F39</f>
        <v>0</v>
      </c>
      <c r="BE101" s="4"/>
      <c r="BT101" s="139" t="s">
        <v>87</v>
      </c>
      <c r="BV101" s="139" t="s">
        <v>77</v>
      </c>
      <c r="BW101" s="139" t="s">
        <v>102</v>
      </c>
      <c r="BX101" s="139" t="s">
        <v>92</v>
      </c>
      <c r="CL101" s="139" t="s">
        <v>1</v>
      </c>
    </row>
    <row r="102" s="4" customFormat="1" ht="23.25" customHeight="1">
      <c r="A102" s="117" t="s">
        <v>79</v>
      </c>
      <c r="B102" s="68"/>
      <c r="C102" s="131"/>
      <c r="D102" s="131"/>
      <c r="E102" s="132" t="s">
        <v>103</v>
      </c>
      <c r="F102" s="132"/>
      <c r="G102" s="132"/>
      <c r="H102" s="132"/>
      <c r="I102" s="132"/>
      <c r="J102" s="131"/>
      <c r="K102" s="132" t="s">
        <v>104</v>
      </c>
      <c r="L102" s="132"/>
      <c r="M102" s="132"/>
      <c r="N102" s="132"/>
      <c r="O102" s="132"/>
      <c r="P102" s="132"/>
      <c r="Q102" s="132"/>
      <c r="R102" s="132"/>
      <c r="S102" s="132"/>
      <c r="T102" s="132"/>
      <c r="U102" s="132"/>
      <c r="V102" s="132"/>
      <c r="W102" s="132"/>
      <c r="X102" s="132"/>
      <c r="Y102" s="132"/>
      <c r="Z102" s="132"/>
      <c r="AA102" s="132"/>
      <c r="AB102" s="132"/>
      <c r="AC102" s="132"/>
      <c r="AD102" s="132"/>
      <c r="AE102" s="132"/>
      <c r="AF102" s="132"/>
      <c r="AG102" s="133">
        <f>'8.4 - Oprava chodníka na ...'!J32</f>
        <v>0</v>
      </c>
      <c r="AH102" s="131"/>
      <c r="AI102" s="131"/>
      <c r="AJ102" s="131"/>
      <c r="AK102" s="131"/>
      <c r="AL102" s="131"/>
      <c r="AM102" s="131"/>
      <c r="AN102" s="133">
        <f>SUM(AG102,AT102)</f>
        <v>0</v>
      </c>
      <c r="AO102" s="131"/>
      <c r="AP102" s="131"/>
      <c r="AQ102" s="134" t="s">
        <v>95</v>
      </c>
      <c r="AR102" s="70"/>
      <c r="AS102" s="135">
        <v>0</v>
      </c>
      <c r="AT102" s="136">
        <f>ROUND(SUM(AV102:AW102),2)</f>
        <v>0</v>
      </c>
      <c r="AU102" s="137">
        <f>'8.4 - Oprava chodníka na ...'!P125</f>
        <v>0</v>
      </c>
      <c r="AV102" s="136">
        <f>'8.4 - Oprava chodníka na ...'!J35</f>
        <v>0</v>
      </c>
      <c r="AW102" s="136">
        <f>'8.4 - Oprava chodníka na ...'!J36</f>
        <v>0</v>
      </c>
      <c r="AX102" s="136">
        <f>'8.4 - Oprava chodníka na ...'!J37</f>
        <v>0</v>
      </c>
      <c r="AY102" s="136">
        <f>'8.4 - Oprava chodníka na ...'!J38</f>
        <v>0</v>
      </c>
      <c r="AZ102" s="136">
        <f>'8.4 - Oprava chodníka na ...'!F35</f>
        <v>0</v>
      </c>
      <c r="BA102" s="136">
        <f>'8.4 - Oprava chodníka na ...'!F36</f>
        <v>0</v>
      </c>
      <c r="BB102" s="136">
        <f>'8.4 - Oprava chodníka na ...'!F37</f>
        <v>0</v>
      </c>
      <c r="BC102" s="136">
        <f>'8.4 - Oprava chodníka na ...'!F38</f>
        <v>0</v>
      </c>
      <c r="BD102" s="138">
        <f>'8.4 - Oprava chodníka na ...'!F39</f>
        <v>0</v>
      </c>
      <c r="BE102" s="4"/>
      <c r="BT102" s="139" t="s">
        <v>87</v>
      </c>
      <c r="BV102" s="139" t="s">
        <v>77</v>
      </c>
      <c r="BW102" s="139" t="s">
        <v>105</v>
      </c>
      <c r="BX102" s="139" t="s">
        <v>92</v>
      </c>
      <c r="CL102" s="139" t="s">
        <v>1</v>
      </c>
    </row>
    <row r="103" s="7" customFormat="1" ht="16.5" customHeight="1">
      <c r="A103" s="117" t="s">
        <v>79</v>
      </c>
      <c r="B103" s="118"/>
      <c r="C103" s="119"/>
      <c r="D103" s="120" t="s">
        <v>106</v>
      </c>
      <c r="E103" s="120"/>
      <c r="F103" s="120"/>
      <c r="G103" s="120"/>
      <c r="H103" s="120"/>
      <c r="I103" s="121"/>
      <c r="J103" s="120" t="s">
        <v>107</v>
      </c>
      <c r="K103" s="120"/>
      <c r="L103" s="120"/>
      <c r="M103" s="120"/>
      <c r="N103" s="120"/>
      <c r="O103" s="120"/>
      <c r="P103" s="120"/>
      <c r="Q103" s="120"/>
      <c r="R103" s="120"/>
      <c r="S103" s="120"/>
      <c r="T103" s="120"/>
      <c r="U103" s="120"/>
      <c r="V103" s="120"/>
      <c r="W103" s="120"/>
      <c r="X103" s="120"/>
      <c r="Y103" s="120"/>
      <c r="Z103" s="120"/>
      <c r="AA103" s="120"/>
      <c r="AB103" s="120"/>
      <c r="AC103" s="120"/>
      <c r="AD103" s="120"/>
      <c r="AE103" s="120"/>
      <c r="AF103" s="120"/>
      <c r="AG103" s="122">
        <f>'4 - SO 04 - Chodník na Ga...'!J30</f>
        <v>0</v>
      </c>
      <c r="AH103" s="121"/>
      <c r="AI103" s="121"/>
      <c r="AJ103" s="121"/>
      <c r="AK103" s="121"/>
      <c r="AL103" s="121"/>
      <c r="AM103" s="121"/>
      <c r="AN103" s="122">
        <f>SUM(AG103,AT103)</f>
        <v>0</v>
      </c>
      <c r="AO103" s="121"/>
      <c r="AP103" s="121"/>
      <c r="AQ103" s="123" t="s">
        <v>82</v>
      </c>
      <c r="AR103" s="124"/>
      <c r="AS103" s="125">
        <v>0</v>
      </c>
      <c r="AT103" s="126">
        <f>ROUND(SUM(AV103:AW103),2)</f>
        <v>0</v>
      </c>
      <c r="AU103" s="127">
        <f>'4 - SO 04 - Chodník na Ga...'!P123</f>
        <v>0</v>
      </c>
      <c r="AV103" s="126">
        <f>'4 - SO 04 - Chodník na Ga...'!J33</f>
        <v>0</v>
      </c>
      <c r="AW103" s="126">
        <f>'4 - SO 04 - Chodník na Ga...'!J34</f>
        <v>0</v>
      </c>
      <c r="AX103" s="126">
        <f>'4 - SO 04 - Chodník na Ga...'!J35</f>
        <v>0</v>
      </c>
      <c r="AY103" s="126">
        <f>'4 - SO 04 - Chodník na Ga...'!J36</f>
        <v>0</v>
      </c>
      <c r="AZ103" s="126">
        <f>'4 - SO 04 - Chodník na Ga...'!F33</f>
        <v>0</v>
      </c>
      <c r="BA103" s="126">
        <f>'4 - SO 04 - Chodník na Ga...'!F34</f>
        <v>0</v>
      </c>
      <c r="BB103" s="126">
        <f>'4 - SO 04 - Chodník na Ga...'!F35</f>
        <v>0</v>
      </c>
      <c r="BC103" s="126">
        <f>'4 - SO 04 - Chodník na Ga...'!F36</f>
        <v>0</v>
      </c>
      <c r="BD103" s="128">
        <f>'4 - SO 04 - Chodník na Ga...'!F37</f>
        <v>0</v>
      </c>
      <c r="BE103" s="7"/>
      <c r="BT103" s="129" t="s">
        <v>80</v>
      </c>
      <c r="BV103" s="129" t="s">
        <v>77</v>
      </c>
      <c r="BW103" s="129" t="s">
        <v>108</v>
      </c>
      <c r="BX103" s="129" t="s">
        <v>5</v>
      </c>
      <c r="CL103" s="129" t="s">
        <v>1</v>
      </c>
      <c r="CM103" s="129" t="s">
        <v>75</v>
      </c>
    </row>
    <row r="104" s="7" customFormat="1" ht="24.75" customHeight="1">
      <c r="A104" s="117" t="s">
        <v>79</v>
      </c>
      <c r="B104" s="118"/>
      <c r="C104" s="119"/>
      <c r="D104" s="120" t="s">
        <v>109</v>
      </c>
      <c r="E104" s="120"/>
      <c r="F104" s="120"/>
      <c r="G104" s="120"/>
      <c r="H104" s="120"/>
      <c r="I104" s="121"/>
      <c r="J104" s="120" t="s">
        <v>110</v>
      </c>
      <c r="K104" s="120"/>
      <c r="L104" s="120"/>
      <c r="M104" s="120"/>
      <c r="N104" s="120"/>
      <c r="O104" s="120"/>
      <c r="P104" s="120"/>
      <c r="Q104" s="120"/>
      <c r="R104" s="120"/>
      <c r="S104" s="120"/>
      <c r="T104" s="120"/>
      <c r="U104" s="120"/>
      <c r="V104" s="120"/>
      <c r="W104" s="120"/>
      <c r="X104" s="120"/>
      <c r="Y104" s="120"/>
      <c r="Z104" s="120"/>
      <c r="AA104" s="120"/>
      <c r="AB104" s="120"/>
      <c r="AC104" s="120"/>
      <c r="AD104" s="120"/>
      <c r="AE104" s="120"/>
      <c r="AF104" s="120"/>
      <c r="AG104" s="122">
        <f>'5 - SO 05 - Zariadenie pr...'!J30</f>
        <v>0</v>
      </c>
      <c r="AH104" s="121"/>
      <c r="AI104" s="121"/>
      <c r="AJ104" s="121"/>
      <c r="AK104" s="121"/>
      <c r="AL104" s="121"/>
      <c r="AM104" s="121"/>
      <c r="AN104" s="122">
        <f>SUM(AG104,AT104)</f>
        <v>0</v>
      </c>
      <c r="AO104" s="121"/>
      <c r="AP104" s="121"/>
      <c r="AQ104" s="123" t="s">
        <v>82</v>
      </c>
      <c r="AR104" s="124"/>
      <c r="AS104" s="125">
        <v>0</v>
      </c>
      <c r="AT104" s="126">
        <f>ROUND(SUM(AV104:AW104),2)</f>
        <v>0</v>
      </c>
      <c r="AU104" s="127">
        <f>'5 - SO 05 - Zariadenie pr...'!P124</f>
        <v>0</v>
      </c>
      <c r="AV104" s="126">
        <f>'5 - SO 05 - Zariadenie pr...'!J33</f>
        <v>0</v>
      </c>
      <c r="AW104" s="126">
        <f>'5 - SO 05 - Zariadenie pr...'!J34</f>
        <v>0</v>
      </c>
      <c r="AX104" s="126">
        <f>'5 - SO 05 - Zariadenie pr...'!J35</f>
        <v>0</v>
      </c>
      <c r="AY104" s="126">
        <f>'5 - SO 05 - Zariadenie pr...'!J36</f>
        <v>0</v>
      </c>
      <c r="AZ104" s="126">
        <f>'5 - SO 05 - Zariadenie pr...'!F33</f>
        <v>0</v>
      </c>
      <c r="BA104" s="126">
        <f>'5 - SO 05 - Zariadenie pr...'!F34</f>
        <v>0</v>
      </c>
      <c r="BB104" s="126">
        <f>'5 - SO 05 - Zariadenie pr...'!F35</f>
        <v>0</v>
      </c>
      <c r="BC104" s="126">
        <f>'5 - SO 05 - Zariadenie pr...'!F36</f>
        <v>0</v>
      </c>
      <c r="BD104" s="128">
        <f>'5 - SO 05 - Zariadenie pr...'!F37</f>
        <v>0</v>
      </c>
      <c r="BE104" s="7"/>
      <c r="BT104" s="129" t="s">
        <v>80</v>
      </c>
      <c r="BV104" s="129" t="s">
        <v>77</v>
      </c>
      <c r="BW104" s="129" t="s">
        <v>111</v>
      </c>
      <c r="BX104" s="129" t="s">
        <v>5</v>
      </c>
      <c r="CL104" s="129" t="s">
        <v>1</v>
      </c>
      <c r="CM104" s="129" t="s">
        <v>75</v>
      </c>
    </row>
    <row r="105" s="7" customFormat="1" ht="24.75" customHeight="1">
      <c r="A105" s="117" t="s">
        <v>79</v>
      </c>
      <c r="B105" s="118"/>
      <c r="C105" s="119"/>
      <c r="D105" s="120" t="s">
        <v>112</v>
      </c>
      <c r="E105" s="120"/>
      <c r="F105" s="120"/>
      <c r="G105" s="120"/>
      <c r="H105" s="120"/>
      <c r="I105" s="121"/>
      <c r="J105" s="120" t="s">
        <v>113</v>
      </c>
      <c r="K105" s="120"/>
      <c r="L105" s="120"/>
      <c r="M105" s="120"/>
      <c r="N105" s="120"/>
      <c r="O105" s="120"/>
      <c r="P105" s="120"/>
      <c r="Q105" s="120"/>
      <c r="R105" s="120"/>
      <c r="S105" s="120"/>
      <c r="T105" s="120"/>
      <c r="U105" s="120"/>
      <c r="V105" s="120"/>
      <c r="W105" s="120"/>
      <c r="X105" s="120"/>
      <c r="Y105" s="120"/>
      <c r="Z105" s="120"/>
      <c r="AA105" s="120"/>
      <c r="AB105" s="120"/>
      <c r="AC105" s="120"/>
      <c r="AD105" s="120"/>
      <c r="AE105" s="120"/>
      <c r="AF105" s="120"/>
      <c r="AG105" s="122">
        <f>'6 - SO 06 - Chodník na Dr...'!J30</f>
        <v>0</v>
      </c>
      <c r="AH105" s="121"/>
      <c r="AI105" s="121"/>
      <c r="AJ105" s="121"/>
      <c r="AK105" s="121"/>
      <c r="AL105" s="121"/>
      <c r="AM105" s="121"/>
      <c r="AN105" s="122">
        <f>SUM(AG105,AT105)</f>
        <v>0</v>
      </c>
      <c r="AO105" s="121"/>
      <c r="AP105" s="121"/>
      <c r="AQ105" s="123" t="s">
        <v>82</v>
      </c>
      <c r="AR105" s="124"/>
      <c r="AS105" s="125">
        <v>0</v>
      </c>
      <c r="AT105" s="126">
        <f>ROUND(SUM(AV105:AW105),2)</f>
        <v>0</v>
      </c>
      <c r="AU105" s="127">
        <f>'6 - SO 06 - Chodník na Dr...'!P125</f>
        <v>0</v>
      </c>
      <c r="AV105" s="126">
        <f>'6 - SO 06 - Chodník na Dr...'!J33</f>
        <v>0</v>
      </c>
      <c r="AW105" s="126">
        <f>'6 - SO 06 - Chodník na Dr...'!J34</f>
        <v>0</v>
      </c>
      <c r="AX105" s="126">
        <f>'6 - SO 06 - Chodník na Dr...'!J35</f>
        <v>0</v>
      </c>
      <c r="AY105" s="126">
        <f>'6 - SO 06 - Chodník na Dr...'!J36</f>
        <v>0</v>
      </c>
      <c r="AZ105" s="126">
        <f>'6 - SO 06 - Chodník na Dr...'!F33</f>
        <v>0</v>
      </c>
      <c r="BA105" s="126">
        <f>'6 - SO 06 - Chodník na Dr...'!F34</f>
        <v>0</v>
      </c>
      <c r="BB105" s="126">
        <f>'6 - SO 06 - Chodník na Dr...'!F35</f>
        <v>0</v>
      </c>
      <c r="BC105" s="126">
        <f>'6 - SO 06 - Chodník na Dr...'!F36</f>
        <v>0</v>
      </c>
      <c r="BD105" s="128">
        <f>'6 - SO 06 - Chodník na Dr...'!F37</f>
        <v>0</v>
      </c>
      <c r="BE105" s="7"/>
      <c r="BT105" s="129" t="s">
        <v>80</v>
      </c>
      <c r="BV105" s="129" t="s">
        <v>77</v>
      </c>
      <c r="BW105" s="129" t="s">
        <v>114</v>
      </c>
      <c r="BX105" s="129" t="s">
        <v>5</v>
      </c>
      <c r="CL105" s="129" t="s">
        <v>1</v>
      </c>
      <c r="CM105" s="129" t="s">
        <v>75</v>
      </c>
    </row>
    <row r="106" s="7" customFormat="1" ht="37.5" customHeight="1">
      <c r="A106" s="117" t="s">
        <v>79</v>
      </c>
      <c r="B106" s="118"/>
      <c r="C106" s="119"/>
      <c r="D106" s="120" t="s">
        <v>115</v>
      </c>
      <c r="E106" s="120"/>
      <c r="F106" s="120"/>
      <c r="G106" s="120"/>
      <c r="H106" s="120"/>
      <c r="I106" s="121"/>
      <c r="J106" s="120" t="s">
        <v>116</v>
      </c>
      <c r="K106" s="120"/>
      <c r="L106" s="120"/>
      <c r="M106" s="120"/>
      <c r="N106" s="120"/>
      <c r="O106" s="120"/>
      <c r="P106" s="120"/>
      <c r="Q106" s="120"/>
      <c r="R106" s="120"/>
      <c r="S106" s="120"/>
      <c r="T106" s="120"/>
      <c r="U106" s="120"/>
      <c r="V106" s="120"/>
      <c r="W106" s="120"/>
      <c r="X106" s="120"/>
      <c r="Y106" s="120"/>
      <c r="Z106" s="120"/>
      <c r="AA106" s="120"/>
      <c r="AB106" s="120"/>
      <c r="AC106" s="120"/>
      <c r="AD106" s="120"/>
      <c r="AE106" s="120"/>
      <c r="AF106" s="120"/>
      <c r="AG106" s="122">
        <f>'7 - SO 07 - Chodník na Do...'!J30</f>
        <v>0</v>
      </c>
      <c r="AH106" s="121"/>
      <c r="AI106" s="121"/>
      <c r="AJ106" s="121"/>
      <c r="AK106" s="121"/>
      <c r="AL106" s="121"/>
      <c r="AM106" s="121"/>
      <c r="AN106" s="122">
        <f>SUM(AG106,AT106)</f>
        <v>0</v>
      </c>
      <c r="AO106" s="121"/>
      <c r="AP106" s="121"/>
      <c r="AQ106" s="123" t="s">
        <v>82</v>
      </c>
      <c r="AR106" s="124"/>
      <c r="AS106" s="140">
        <v>0</v>
      </c>
      <c r="AT106" s="141">
        <f>ROUND(SUM(AV106:AW106),2)</f>
        <v>0</v>
      </c>
      <c r="AU106" s="142">
        <f>'7 - SO 07 - Chodník na Do...'!P125</f>
        <v>0</v>
      </c>
      <c r="AV106" s="141">
        <f>'7 - SO 07 - Chodník na Do...'!J33</f>
        <v>0</v>
      </c>
      <c r="AW106" s="141">
        <f>'7 - SO 07 - Chodník na Do...'!J34</f>
        <v>0</v>
      </c>
      <c r="AX106" s="141">
        <f>'7 - SO 07 - Chodník na Do...'!J35</f>
        <v>0</v>
      </c>
      <c r="AY106" s="141">
        <f>'7 - SO 07 - Chodník na Do...'!J36</f>
        <v>0</v>
      </c>
      <c r="AZ106" s="141">
        <f>'7 - SO 07 - Chodník na Do...'!F33</f>
        <v>0</v>
      </c>
      <c r="BA106" s="141">
        <f>'7 - SO 07 - Chodník na Do...'!F34</f>
        <v>0</v>
      </c>
      <c r="BB106" s="141">
        <f>'7 - SO 07 - Chodník na Do...'!F35</f>
        <v>0</v>
      </c>
      <c r="BC106" s="141">
        <f>'7 - SO 07 - Chodník na Do...'!F36</f>
        <v>0</v>
      </c>
      <c r="BD106" s="143">
        <f>'7 - SO 07 - Chodník na Do...'!F37</f>
        <v>0</v>
      </c>
      <c r="BE106" s="7"/>
      <c r="BT106" s="129" t="s">
        <v>80</v>
      </c>
      <c r="BV106" s="129" t="s">
        <v>77</v>
      </c>
      <c r="BW106" s="129" t="s">
        <v>117</v>
      </c>
      <c r="BX106" s="129" t="s">
        <v>5</v>
      </c>
      <c r="CL106" s="129" t="s">
        <v>1</v>
      </c>
      <c r="CM106" s="129" t="s">
        <v>75</v>
      </c>
    </row>
    <row r="107" s="2" customFormat="1" ht="30" customHeight="1">
      <c r="A107" s="35"/>
      <c r="B107" s="36"/>
      <c r="C107" s="37"/>
      <c r="D107" s="37"/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  <c r="V107" s="37"/>
      <c r="W107" s="37"/>
      <c r="X107" s="37"/>
      <c r="Y107" s="37"/>
      <c r="Z107" s="37"/>
      <c r="AA107" s="37"/>
      <c r="AB107" s="37"/>
      <c r="AC107" s="37"/>
      <c r="AD107" s="37"/>
      <c r="AE107" s="37"/>
      <c r="AF107" s="37"/>
      <c r="AG107" s="37"/>
      <c r="AH107" s="37"/>
      <c r="AI107" s="37"/>
      <c r="AJ107" s="37"/>
      <c r="AK107" s="37"/>
      <c r="AL107" s="37"/>
      <c r="AM107" s="37"/>
      <c r="AN107" s="37"/>
      <c r="AO107" s="37"/>
      <c r="AP107" s="37"/>
      <c r="AQ107" s="37"/>
      <c r="AR107" s="41"/>
      <c r="AS107" s="35"/>
      <c r="AT107" s="35"/>
      <c r="AU107" s="35"/>
      <c r="AV107" s="35"/>
      <c r="AW107" s="35"/>
      <c r="AX107" s="35"/>
      <c r="AY107" s="35"/>
      <c r="AZ107" s="35"/>
      <c r="BA107" s="35"/>
      <c r="BB107" s="35"/>
      <c r="BC107" s="35"/>
      <c r="BD107" s="35"/>
      <c r="BE107" s="35"/>
    </row>
    <row r="108" s="2" customFormat="1" ht="6.96" customHeight="1">
      <c r="A108" s="35"/>
      <c r="B108" s="64"/>
      <c r="C108" s="65"/>
      <c r="D108" s="65"/>
      <c r="E108" s="65"/>
      <c r="F108" s="65"/>
      <c r="G108" s="65"/>
      <c r="H108" s="65"/>
      <c r="I108" s="65"/>
      <c r="J108" s="65"/>
      <c r="K108" s="65"/>
      <c r="L108" s="65"/>
      <c r="M108" s="65"/>
      <c r="N108" s="65"/>
      <c r="O108" s="65"/>
      <c r="P108" s="65"/>
      <c r="Q108" s="65"/>
      <c r="R108" s="65"/>
      <c r="S108" s="65"/>
      <c r="T108" s="65"/>
      <c r="U108" s="65"/>
      <c r="V108" s="65"/>
      <c r="W108" s="65"/>
      <c r="X108" s="65"/>
      <c r="Y108" s="65"/>
      <c r="Z108" s="65"/>
      <c r="AA108" s="65"/>
      <c r="AB108" s="65"/>
      <c r="AC108" s="65"/>
      <c r="AD108" s="65"/>
      <c r="AE108" s="65"/>
      <c r="AF108" s="65"/>
      <c r="AG108" s="65"/>
      <c r="AH108" s="65"/>
      <c r="AI108" s="65"/>
      <c r="AJ108" s="65"/>
      <c r="AK108" s="65"/>
      <c r="AL108" s="65"/>
      <c r="AM108" s="65"/>
      <c r="AN108" s="65"/>
      <c r="AO108" s="65"/>
      <c r="AP108" s="65"/>
      <c r="AQ108" s="65"/>
      <c r="AR108" s="41"/>
      <c r="AS108" s="35"/>
      <c r="AT108" s="35"/>
      <c r="AU108" s="35"/>
      <c r="AV108" s="35"/>
      <c r="AW108" s="35"/>
      <c r="AX108" s="35"/>
      <c r="AY108" s="35"/>
      <c r="AZ108" s="35"/>
      <c r="BA108" s="35"/>
      <c r="BB108" s="35"/>
      <c r="BC108" s="35"/>
      <c r="BD108" s="35"/>
      <c r="BE108" s="35"/>
    </row>
  </sheetData>
  <sheetProtection sheet="1" formatColumns="0" formatRows="0" objects="1" scenarios="1" spinCount="100000" saltValue="lYF5tLNQfiuMYUS2F7U//qPknWxKYyYWMrtKboDsb1rzSpyDwh09mpfNuWKifzWMVL7U2slLcisq8Lhu2p6TOQ==" hashValue="C1rTJay+7yvbqYB7YATKZ86zQoxsecEZfrfLUbSLD44qflpp3C7wMISjoIM4bcmR2gFXw/DtY6JzLG/QJGp3Ow==" algorithmName="SHA-512" password="CC35"/>
  <mergeCells count="86">
    <mergeCell ref="C92:G92"/>
    <mergeCell ref="D98:H98"/>
    <mergeCell ref="D96:H96"/>
    <mergeCell ref="D95:H95"/>
    <mergeCell ref="D97:H97"/>
    <mergeCell ref="D103:H103"/>
    <mergeCell ref="D104:H104"/>
    <mergeCell ref="E102:I102"/>
    <mergeCell ref="E101:I101"/>
    <mergeCell ref="E100:I100"/>
    <mergeCell ref="E99:I99"/>
    <mergeCell ref="I92:AF92"/>
    <mergeCell ref="J97:AF97"/>
    <mergeCell ref="J96:AF96"/>
    <mergeCell ref="J104:AF104"/>
    <mergeCell ref="J103:AF103"/>
    <mergeCell ref="J95:AF95"/>
    <mergeCell ref="J98:AF98"/>
    <mergeCell ref="K102:AF102"/>
    <mergeCell ref="K101:AF101"/>
    <mergeCell ref="K99:AF99"/>
    <mergeCell ref="K100:AF100"/>
    <mergeCell ref="L85:AJ85"/>
    <mergeCell ref="D105:H105"/>
    <mergeCell ref="J105:AF105"/>
    <mergeCell ref="D106:H106"/>
    <mergeCell ref="J106:AF106"/>
    <mergeCell ref="BE5:BE34"/>
    <mergeCell ref="K5:AJ5"/>
    <mergeCell ref="K6:AJ6"/>
    <mergeCell ref="E14:AJ14"/>
    <mergeCell ref="E23:AN23"/>
    <mergeCell ref="AK26:AO26"/>
    <mergeCell ref="L28:P28"/>
    <mergeCell ref="W28:AE28"/>
    <mergeCell ref="AK28:AO28"/>
    <mergeCell ref="W29:AE29"/>
    <mergeCell ref="L29:P29"/>
    <mergeCell ref="AK29:AO29"/>
    <mergeCell ref="AK30:AO30"/>
    <mergeCell ref="L30:P30"/>
    <mergeCell ref="W30:AE30"/>
    <mergeCell ref="L31:P31"/>
    <mergeCell ref="W31:AE31"/>
    <mergeCell ref="AK31:AO31"/>
    <mergeCell ref="AK32:AO32"/>
    <mergeCell ref="L32:P32"/>
    <mergeCell ref="W32:AE32"/>
    <mergeCell ref="AK33:AO33"/>
    <mergeCell ref="L33:P33"/>
    <mergeCell ref="W33:AE33"/>
    <mergeCell ref="AK35:AO35"/>
    <mergeCell ref="X35:AB35"/>
    <mergeCell ref="AR2:BE2"/>
    <mergeCell ref="AG92:AM92"/>
    <mergeCell ref="AG104:AM104"/>
    <mergeCell ref="AG98:AM98"/>
    <mergeCell ref="AG96:AM96"/>
    <mergeCell ref="AG103:AM103"/>
    <mergeCell ref="AG99:AM99"/>
    <mergeCell ref="AG97:AM97"/>
    <mergeCell ref="AG95:AM95"/>
    <mergeCell ref="AG100:AM100"/>
    <mergeCell ref="AG102:AM102"/>
    <mergeCell ref="AG101:AM101"/>
    <mergeCell ref="AM89:AP89"/>
    <mergeCell ref="AM90:AP90"/>
    <mergeCell ref="AM87:AN87"/>
    <mergeCell ref="AN103:AP103"/>
    <mergeCell ref="AN102:AP102"/>
    <mergeCell ref="AN98:AP98"/>
    <mergeCell ref="AN101:AP101"/>
    <mergeCell ref="AN100:AP100"/>
    <mergeCell ref="AN95:AP95"/>
    <mergeCell ref="AN99:AP99"/>
    <mergeCell ref="AN96:AP96"/>
    <mergeCell ref="AN97:AP97"/>
    <mergeCell ref="AN92:AP92"/>
    <mergeCell ref="AN104:AP104"/>
    <mergeCell ref="AS89:AT91"/>
    <mergeCell ref="AN105:AP105"/>
    <mergeCell ref="AG105:AM105"/>
    <mergeCell ref="AN106:AP106"/>
    <mergeCell ref="AG106:AM106"/>
    <mergeCell ref="AG94:AM94"/>
    <mergeCell ref="AN94:AP94"/>
  </mergeCells>
  <hyperlinks>
    <hyperlink ref="A95" location="'1 - SO 01 - Odstavené plo...'!C2" display="/"/>
    <hyperlink ref="A96" location="'3 - SO 03 - Oprava cesty ...'!C2" display="/"/>
    <hyperlink ref="A97" location="'2 - SO 02 - Chodník na Tř...'!C2" display="/"/>
    <hyperlink ref="A99" location="'8.1 - Oprava vstupu Labor...'!C2" display="/"/>
    <hyperlink ref="A100" location="'8.2 - Oprava múrika na St...'!C2" display="/"/>
    <hyperlink ref="A101" location="'8.3 - Oprava chodníka na ...'!C2" display="/"/>
    <hyperlink ref="A102" location="'8.4 - Oprava chodníka na ...'!C2" display="/"/>
    <hyperlink ref="A103" location="'4 - SO 04 - Chodník na Ga...'!C2" display="/"/>
    <hyperlink ref="A104" location="'5 - SO 05 - Zariadenie pr...'!C2" display="/"/>
    <hyperlink ref="A105" location="'6 - SO 06 - Chodník na Dr...'!C2" display="/"/>
    <hyperlink ref="A106" location="'7 - SO 07 - Chodník na Do...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83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16.5" customHeight="1">
      <c r="A9" s="35"/>
      <c r="B9" s="41"/>
      <c r="C9" s="35"/>
      <c r="D9" s="35"/>
      <c r="E9" s="150" t="s">
        <v>120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157"/>
      <c r="M29" s="158"/>
      <c r="N29" s="158"/>
      <c r="O29" s="158"/>
      <c r="P29" s="158"/>
      <c r="Q29" s="158"/>
      <c r="R29" s="158"/>
      <c r="S29" s="158"/>
      <c r="T29" s="158"/>
      <c r="U29" s="158"/>
      <c r="V29" s="158"/>
      <c r="W29" s="158"/>
      <c r="X29" s="158"/>
      <c r="Y29" s="158"/>
      <c r="Z29" s="158"/>
      <c r="AA29" s="158"/>
      <c r="AB29" s="158"/>
      <c r="AC29" s="158"/>
      <c r="AD29" s="158"/>
      <c r="AE29" s="158"/>
      <c r="AF29" s="158"/>
      <c r="AG29" s="158"/>
      <c r="AH29" s="158"/>
      <c r="AI29" s="158"/>
      <c r="AJ29" s="158"/>
      <c r="AK29" s="158"/>
      <c r="AL29" s="158"/>
      <c r="AM29" s="158"/>
      <c r="AN29" s="158"/>
      <c r="AO29" s="158"/>
      <c r="AP29" s="158"/>
      <c r="AQ29" s="158"/>
      <c r="AR29" s="158"/>
      <c r="AS29" s="158"/>
      <c r="AT29" s="158"/>
      <c r="AU29" s="158"/>
      <c r="AV29" s="158"/>
      <c r="AW29" s="158"/>
      <c r="AX29" s="158"/>
      <c r="AY29" s="158"/>
      <c r="AZ29" s="158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ROUND(J125, 2)</f>
        <v>0</v>
      </c>
      <c r="K30" s="35"/>
      <c r="L30" s="157"/>
      <c r="M30" s="158"/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  <c r="AE30" s="158"/>
      <c r="AF30" s="158"/>
      <c r="AG30" s="158"/>
      <c r="AH30" s="158"/>
      <c r="AI30" s="158"/>
      <c r="AJ30" s="158"/>
      <c r="AK30" s="158"/>
      <c r="AL30" s="158"/>
      <c r="AM30" s="158"/>
      <c r="AN30" s="158"/>
      <c r="AO30" s="158"/>
      <c r="AP30" s="158"/>
      <c r="AQ30" s="158"/>
      <c r="AR30" s="158"/>
      <c r="AS30" s="158"/>
      <c r="AT30" s="158"/>
      <c r="AU30" s="158"/>
      <c r="AV30" s="158"/>
      <c r="AW30" s="158"/>
      <c r="AX30" s="158"/>
      <c r="AY30" s="158"/>
      <c r="AZ30" s="158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ROUND((SUM(BE125:BE174)),  2)</f>
        <v>0</v>
      </c>
      <c r="G33" s="158"/>
      <c r="H33" s="158"/>
      <c r="I33" s="165">
        <v>0.20000000000000001</v>
      </c>
      <c r="J33" s="164">
        <f>ROUND(((SUM(BE125:BE174))*I33),  2)</f>
        <v>0</v>
      </c>
      <c r="K33" s="35"/>
      <c r="L33" s="157"/>
      <c r="M33" s="158"/>
      <c r="N33" s="158"/>
      <c r="O33" s="158"/>
      <c r="P33" s="158"/>
      <c r="Q33" s="158"/>
      <c r="R33" s="158"/>
      <c r="S33" s="158"/>
      <c r="T33" s="158"/>
      <c r="U33" s="158"/>
      <c r="V33" s="158"/>
      <c r="W33" s="158"/>
      <c r="X33" s="158"/>
      <c r="Y33" s="158"/>
      <c r="Z33" s="158"/>
      <c r="AA33" s="158"/>
      <c r="AB33" s="158"/>
      <c r="AC33" s="158"/>
      <c r="AD33" s="158"/>
      <c r="AE33" s="158"/>
      <c r="AF33" s="158"/>
      <c r="AG33" s="158"/>
      <c r="AH33" s="158"/>
      <c r="AI33" s="158"/>
      <c r="AJ33" s="158"/>
      <c r="AK33" s="158"/>
      <c r="AL33" s="158"/>
      <c r="AM33" s="158"/>
      <c r="AN33" s="158"/>
      <c r="AO33" s="158"/>
      <c r="AP33" s="158"/>
      <c r="AQ33" s="158"/>
      <c r="AR33" s="158"/>
      <c r="AS33" s="158"/>
      <c r="AT33" s="158"/>
      <c r="AU33" s="158"/>
      <c r="AV33" s="158"/>
      <c r="AW33" s="158"/>
      <c r="AX33" s="158"/>
      <c r="AY33" s="158"/>
      <c r="AZ33" s="158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ROUND((SUM(BF125:BF174)),  2)</f>
        <v>0</v>
      </c>
      <c r="G34" s="158"/>
      <c r="H34" s="158"/>
      <c r="I34" s="165">
        <v>0.20000000000000001</v>
      </c>
      <c r="J34" s="164">
        <f>ROUND(((SUM(BF125:BF174))*I34),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ROUND((SUM(BG125:BG174)),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ROUND((SUM(BH125:BH174)),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ROUND((SUM(BI125:BI174)),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16.5" customHeight="1">
      <c r="A87" s="35"/>
      <c r="B87" s="36"/>
      <c r="C87" s="37"/>
      <c r="D87" s="37"/>
      <c r="E87" s="74" t="str">
        <f>E9</f>
        <v>1 - SO 01 - Odstavené plochy na Třebíčskej ulici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J125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J126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J127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129</v>
      </c>
      <c r="E99" s="199"/>
      <c r="F99" s="199"/>
      <c r="G99" s="199"/>
      <c r="H99" s="199"/>
      <c r="I99" s="199"/>
      <c r="J99" s="200">
        <f>J137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130</v>
      </c>
      <c r="E100" s="199"/>
      <c r="F100" s="199"/>
      <c r="G100" s="199"/>
      <c r="H100" s="199"/>
      <c r="I100" s="199"/>
      <c r="J100" s="200">
        <f>J140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131</v>
      </c>
      <c r="E101" s="199"/>
      <c r="F101" s="199"/>
      <c r="G101" s="199"/>
      <c r="H101" s="199"/>
      <c r="I101" s="199"/>
      <c r="J101" s="200">
        <f>J142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132</v>
      </c>
      <c r="E102" s="199"/>
      <c r="F102" s="199"/>
      <c r="G102" s="199"/>
      <c r="H102" s="199"/>
      <c r="I102" s="199"/>
      <c r="J102" s="200">
        <f>J156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133</v>
      </c>
      <c r="E103" s="199"/>
      <c r="F103" s="199"/>
      <c r="G103" s="199"/>
      <c r="H103" s="199"/>
      <c r="I103" s="199"/>
      <c r="J103" s="200">
        <f>J170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9" customFormat="1" ht="24.96" customHeight="1">
      <c r="A104" s="9"/>
      <c r="B104" s="191"/>
      <c r="C104" s="192"/>
      <c r="D104" s="193" t="s">
        <v>134</v>
      </c>
      <c r="E104" s="194"/>
      <c r="F104" s="194"/>
      <c r="G104" s="194"/>
      <c r="H104" s="194"/>
      <c r="I104" s="194"/>
      <c r="J104" s="195">
        <f>J172</f>
        <v>0</v>
      </c>
      <c r="K104" s="192"/>
      <c r="L104" s="19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hidden="1" s="10" customFormat="1" ht="19.92" customHeight="1">
      <c r="A105" s="10"/>
      <c r="B105" s="197"/>
      <c r="C105" s="131"/>
      <c r="D105" s="198" t="s">
        <v>135</v>
      </c>
      <c r="E105" s="199"/>
      <c r="F105" s="199"/>
      <c r="G105" s="199"/>
      <c r="H105" s="199"/>
      <c r="I105" s="199"/>
      <c r="J105" s="200">
        <f>J173</f>
        <v>0</v>
      </c>
      <c r="K105" s="131"/>
      <c r="L105" s="20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2" customFormat="1" ht="21.84" customHeight="1">
      <c r="A106" s="35"/>
      <c r="B106" s="36"/>
      <c r="C106" s="37"/>
      <c r="D106" s="37"/>
      <c r="E106" s="37"/>
      <c r="F106" s="37"/>
      <c r="G106" s="37"/>
      <c r="H106" s="37"/>
      <c r="I106" s="37"/>
      <c r="J106" s="37"/>
      <c r="K106" s="37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 s="2" customFormat="1" ht="6.96" customHeight="1">
      <c r="A107" s="35"/>
      <c r="B107" s="64"/>
      <c r="C107" s="65"/>
      <c r="D107" s="65"/>
      <c r="E107" s="65"/>
      <c r="F107" s="65"/>
      <c r="G107" s="65"/>
      <c r="H107" s="65"/>
      <c r="I107" s="65"/>
      <c r="J107" s="65"/>
      <c r="K107" s="65"/>
      <c r="L107" s="61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hidden="1"/>
    <row r="109" hidden="1"/>
    <row r="110" hidden="1"/>
    <row r="111" s="2" customFormat="1" ht="6.96" customHeight="1">
      <c r="A111" s="35"/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24.96" customHeight="1">
      <c r="A112" s="35"/>
      <c r="B112" s="36"/>
      <c r="C112" s="20" t="s">
        <v>136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15</v>
      </c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6.5" customHeight="1">
      <c r="A115" s="35"/>
      <c r="B115" s="36"/>
      <c r="C115" s="37"/>
      <c r="D115" s="37"/>
      <c r="E115" s="186" t="str">
        <f>E7</f>
        <v>Spevnené plochy na území Mesta Humenné 2023</v>
      </c>
      <c r="F115" s="29"/>
      <c r="G115" s="29"/>
      <c r="H115" s="29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119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6.5" customHeight="1">
      <c r="A117" s="35"/>
      <c r="B117" s="36"/>
      <c r="C117" s="37"/>
      <c r="D117" s="37"/>
      <c r="E117" s="74" t="str">
        <f>E9</f>
        <v>1 - SO 01 - Odstavené plochy na Třebíčskej ulici</v>
      </c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19</v>
      </c>
      <c r="D119" s="37"/>
      <c r="E119" s="37"/>
      <c r="F119" s="24" t="str">
        <f>F12</f>
        <v>Humenné</v>
      </c>
      <c r="G119" s="37"/>
      <c r="H119" s="37"/>
      <c r="I119" s="29" t="s">
        <v>21</v>
      </c>
      <c r="J119" s="77" t="str">
        <f>IF(J12="","",J12)</f>
        <v>28. 6. 2023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23</v>
      </c>
      <c r="D121" s="37"/>
      <c r="E121" s="37"/>
      <c r="F121" s="24" t="str">
        <f>E15</f>
        <v>Mestský úrad Humenné</v>
      </c>
      <c r="G121" s="37"/>
      <c r="H121" s="37"/>
      <c r="I121" s="29" t="s">
        <v>31</v>
      </c>
      <c r="J121" s="33" t="str">
        <f>E21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29</v>
      </c>
      <c r="D122" s="37"/>
      <c r="E122" s="37"/>
      <c r="F122" s="24" t="str">
        <f>IF(E18="","",E18)</f>
        <v>Vyplň údaj</v>
      </c>
      <c r="G122" s="37"/>
      <c r="H122" s="37"/>
      <c r="I122" s="29" t="s">
        <v>33</v>
      </c>
      <c r="J122" s="33" t="str">
        <f>E24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202"/>
      <c r="B124" s="203"/>
      <c r="C124" s="204" t="s">
        <v>137</v>
      </c>
      <c r="D124" s="205" t="s">
        <v>60</v>
      </c>
      <c r="E124" s="205" t="s">
        <v>56</v>
      </c>
      <c r="F124" s="205" t="s">
        <v>57</v>
      </c>
      <c r="G124" s="205" t="s">
        <v>138</v>
      </c>
      <c r="H124" s="205" t="s">
        <v>139</v>
      </c>
      <c r="I124" s="205" t="s">
        <v>140</v>
      </c>
      <c r="J124" s="206" t="s">
        <v>124</v>
      </c>
      <c r="K124" s="207" t="s">
        <v>141</v>
      </c>
      <c r="L124" s="208"/>
      <c r="M124" s="98" t="s">
        <v>1</v>
      </c>
      <c r="N124" s="99" t="s">
        <v>39</v>
      </c>
      <c r="O124" s="99" t="s">
        <v>142</v>
      </c>
      <c r="P124" s="99" t="s">
        <v>143</v>
      </c>
      <c r="Q124" s="99" t="s">
        <v>144</v>
      </c>
      <c r="R124" s="99" t="s">
        <v>145</v>
      </c>
      <c r="S124" s="99" t="s">
        <v>146</v>
      </c>
      <c r="T124" s="100" t="s">
        <v>147</v>
      </c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</row>
    <row r="125" s="2" customFormat="1" ht="22.8" customHeight="1">
      <c r="A125" s="35"/>
      <c r="B125" s="36"/>
      <c r="C125" s="105" t="s">
        <v>125</v>
      </c>
      <c r="D125" s="37"/>
      <c r="E125" s="37"/>
      <c r="F125" s="37"/>
      <c r="G125" s="37"/>
      <c r="H125" s="37"/>
      <c r="I125" s="37"/>
      <c r="J125" s="209">
        <f>BK125</f>
        <v>0</v>
      </c>
      <c r="K125" s="37"/>
      <c r="L125" s="41"/>
      <c r="M125" s="101"/>
      <c r="N125" s="210"/>
      <c r="O125" s="102"/>
      <c r="P125" s="211">
        <f>P126+P172</f>
        <v>0</v>
      </c>
      <c r="Q125" s="102"/>
      <c r="R125" s="211">
        <f>R126+R172</f>
        <v>1129.8789883</v>
      </c>
      <c r="S125" s="102"/>
      <c r="T125" s="212">
        <f>T126+T172</f>
        <v>38.279999999999994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74</v>
      </c>
      <c r="AU125" s="14" t="s">
        <v>126</v>
      </c>
      <c r="BK125" s="213">
        <f>BK126+BK172</f>
        <v>0</v>
      </c>
    </row>
    <row r="126" s="12" customFormat="1" ht="25.92" customHeight="1">
      <c r="A126" s="12"/>
      <c r="B126" s="214"/>
      <c r="C126" s="215"/>
      <c r="D126" s="216" t="s">
        <v>74</v>
      </c>
      <c r="E126" s="217" t="s">
        <v>148</v>
      </c>
      <c r="F126" s="217" t="s">
        <v>149</v>
      </c>
      <c r="G126" s="215"/>
      <c r="H126" s="215"/>
      <c r="I126" s="218"/>
      <c r="J126" s="219">
        <f>BK126</f>
        <v>0</v>
      </c>
      <c r="K126" s="215"/>
      <c r="L126" s="220"/>
      <c r="M126" s="221"/>
      <c r="N126" s="222"/>
      <c r="O126" s="222"/>
      <c r="P126" s="223">
        <f>P127+P137+P140+P142+P156+P170</f>
        <v>0</v>
      </c>
      <c r="Q126" s="222"/>
      <c r="R126" s="223">
        <f>R127+R137+R140+R142+R156+R170</f>
        <v>1129.8789883</v>
      </c>
      <c r="S126" s="222"/>
      <c r="T126" s="224">
        <f>T127+T137+T140+T142+T156+T170</f>
        <v>38.279999999999994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75</v>
      </c>
      <c r="AY126" s="225" t="s">
        <v>150</v>
      </c>
      <c r="BK126" s="227">
        <f>BK127+BK137+BK140+BK142+BK156+BK170</f>
        <v>0</v>
      </c>
    </row>
    <row r="127" s="12" customFormat="1" ht="22.8" customHeight="1">
      <c r="A127" s="12"/>
      <c r="B127" s="214"/>
      <c r="C127" s="215"/>
      <c r="D127" s="216" t="s">
        <v>74</v>
      </c>
      <c r="E127" s="228" t="s">
        <v>80</v>
      </c>
      <c r="F127" s="228" t="s">
        <v>151</v>
      </c>
      <c r="G127" s="215"/>
      <c r="H127" s="215"/>
      <c r="I127" s="218"/>
      <c r="J127" s="229">
        <f>BK127</f>
        <v>0</v>
      </c>
      <c r="K127" s="215"/>
      <c r="L127" s="220"/>
      <c r="M127" s="221"/>
      <c r="N127" s="222"/>
      <c r="O127" s="222"/>
      <c r="P127" s="223">
        <f>SUM(P128:P136)</f>
        <v>0</v>
      </c>
      <c r="Q127" s="222"/>
      <c r="R127" s="223">
        <f>SUM(R128:R136)</f>
        <v>0.001823</v>
      </c>
      <c r="S127" s="222"/>
      <c r="T127" s="224">
        <f>SUM(T128:T136)</f>
        <v>38.279999999999994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80</v>
      </c>
      <c r="AY127" s="225" t="s">
        <v>150</v>
      </c>
      <c r="BK127" s="227">
        <f>SUM(BK128:BK136)</f>
        <v>0</v>
      </c>
    </row>
    <row r="128" s="2" customFormat="1" ht="24.15" customHeight="1">
      <c r="A128" s="35"/>
      <c r="B128" s="36"/>
      <c r="C128" s="230" t="s">
        <v>80</v>
      </c>
      <c r="D128" s="230" t="s">
        <v>152</v>
      </c>
      <c r="E128" s="231" t="s">
        <v>153</v>
      </c>
      <c r="F128" s="232" t="s">
        <v>154</v>
      </c>
      <c r="G128" s="233" t="s">
        <v>155</v>
      </c>
      <c r="H128" s="234">
        <v>132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0.28999999999999998</v>
      </c>
      <c r="T128" s="241">
        <f>S128*H128</f>
        <v>38.279999999999994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156</v>
      </c>
    </row>
    <row r="129" s="2" customFormat="1" ht="24.15" customHeight="1">
      <c r="A129" s="35"/>
      <c r="B129" s="36"/>
      <c r="C129" s="230" t="s">
        <v>87</v>
      </c>
      <c r="D129" s="230" t="s">
        <v>152</v>
      </c>
      <c r="E129" s="231" t="s">
        <v>157</v>
      </c>
      <c r="F129" s="232" t="s">
        <v>158</v>
      </c>
      <c r="G129" s="233" t="s">
        <v>159</v>
      </c>
      <c r="H129" s="234">
        <v>295.65600000000001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</v>
      </c>
      <c r="T129" s="241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160</v>
      </c>
    </row>
    <row r="130" s="2" customFormat="1" ht="24.15" customHeight="1">
      <c r="A130" s="35"/>
      <c r="B130" s="36"/>
      <c r="C130" s="230" t="s">
        <v>84</v>
      </c>
      <c r="D130" s="230" t="s">
        <v>152</v>
      </c>
      <c r="E130" s="231" t="s">
        <v>161</v>
      </c>
      <c r="F130" s="232" t="s">
        <v>162</v>
      </c>
      <c r="G130" s="233" t="s">
        <v>159</v>
      </c>
      <c r="H130" s="234">
        <v>296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163</v>
      </c>
    </row>
    <row r="131" s="2" customFormat="1" ht="33" customHeight="1">
      <c r="A131" s="35"/>
      <c r="B131" s="36"/>
      <c r="C131" s="230" t="s">
        <v>106</v>
      </c>
      <c r="D131" s="230" t="s">
        <v>152</v>
      </c>
      <c r="E131" s="231" t="s">
        <v>164</v>
      </c>
      <c r="F131" s="232" t="s">
        <v>165</v>
      </c>
      <c r="G131" s="233" t="s">
        <v>159</v>
      </c>
      <c r="H131" s="234">
        <v>296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166</v>
      </c>
    </row>
    <row r="132" s="2" customFormat="1" ht="37.8" customHeight="1">
      <c r="A132" s="35"/>
      <c r="B132" s="36"/>
      <c r="C132" s="230" t="s">
        <v>109</v>
      </c>
      <c r="D132" s="230" t="s">
        <v>152</v>
      </c>
      <c r="E132" s="231" t="s">
        <v>167</v>
      </c>
      <c r="F132" s="232" t="s">
        <v>168</v>
      </c>
      <c r="G132" s="233" t="s">
        <v>159</v>
      </c>
      <c r="H132" s="234">
        <v>2368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169</v>
      </c>
    </row>
    <row r="133" s="2" customFormat="1" ht="16.5" customHeight="1">
      <c r="A133" s="35"/>
      <c r="B133" s="36"/>
      <c r="C133" s="230" t="s">
        <v>112</v>
      </c>
      <c r="D133" s="230" t="s">
        <v>152</v>
      </c>
      <c r="E133" s="231" t="s">
        <v>170</v>
      </c>
      <c r="F133" s="232" t="s">
        <v>171</v>
      </c>
      <c r="G133" s="233" t="s">
        <v>159</v>
      </c>
      <c r="H133" s="234">
        <v>296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172</v>
      </c>
    </row>
    <row r="134" s="2" customFormat="1" ht="21.75" customHeight="1">
      <c r="A134" s="35"/>
      <c r="B134" s="36"/>
      <c r="C134" s="230" t="s">
        <v>115</v>
      </c>
      <c r="D134" s="230" t="s">
        <v>152</v>
      </c>
      <c r="E134" s="231" t="s">
        <v>173</v>
      </c>
      <c r="F134" s="232" t="s">
        <v>174</v>
      </c>
      <c r="G134" s="233" t="s">
        <v>175</v>
      </c>
      <c r="H134" s="234">
        <v>59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176</v>
      </c>
    </row>
    <row r="135" s="2" customFormat="1" ht="16.5" customHeight="1">
      <c r="A135" s="35"/>
      <c r="B135" s="36"/>
      <c r="C135" s="244" t="s">
        <v>90</v>
      </c>
      <c r="D135" s="244" t="s">
        <v>177</v>
      </c>
      <c r="E135" s="245" t="s">
        <v>178</v>
      </c>
      <c r="F135" s="246" t="s">
        <v>179</v>
      </c>
      <c r="G135" s="247" t="s">
        <v>180</v>
      </c>
      <c r="H135" s="248">
        <v>1.823</v>
      </c>
      <c r="I135" s="249"/>
      <c r="J135" s="250">
        <f>ROUND(I135*H135,2)</f>
        <v>0</v>
      </c>
      <c r="K135" s="251"/>
      <c r="L135" s="252"/>
      <c r="M135" s="253" t="s">
        <v>1</v>
      </c>
      <c r="N135" s="254" t="s">
        <v>41</v>
      </c>
      <c r="O135" s="89"/>
      <c r="P135" s="240">
        <f>O135*H135</f>
        <v>0</v>
      </c>
      <c r="Q135" s="240">
        <v>0.001</v>
      </c>
      <c r="R135" s="240">
        <f>Q135*H135</f>
        <v>0.001823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90</v>
      </c>
      <c r="AT135" s="242" t="s">
        <v>177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181</v>
      </c>
    </row>
    <row r="136" s="2" customFormat="1" ht="21.75" customHeight="1">
      <c r="A136" s="35"/>
      <c r="B136" s="36"/>
      <c r="C136" s="230" t="s">
        <v>182</v>
      </c>
      <c r="D136" s="230" t="s">
        <v>152</v>
      </c>
      <c r="E136" s="231" t="s">
        <v>183</v>
      </c>
      <c r="F136" s="232" t="s">
        <v>184</v>
      </c>
      <c r="G136" s="233" t="s">
        <v>175</v>
      </c>
      <c r="H136" s="234">
        <v>615.95000000000005</v>
      </c>
      <c r="I136" s="235"/>
      <c r="J136" s="236">
        <f>ROUND(I136*H136,2)</f>
        <v>0</v>
      </c>
      <c r="K136" s="237"/>
      <c r="L136" s="41"/>
      <c r="M136" s="238" t="s">
        <v>1</v>
      </c>
      <c r="N136" s="239" t="s">
        <v>41</v>
      </c>
      <c r="O136" s="89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106</v>
      </c>
      <c r="AT136" s="242" t="s">
        <v>152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185</v>
      </c>
    </row>
    <row r="137" s="12" customFormat="1" ht="22.8" customHeight="1">
      <c r="A137" s="12"/>
      <c r="B137" s="214"/>
      <c r="C137" s="215"/>
      <c r="D137" s="216" t="s">
        <v>74</v>
      </c>
      <c r="E137" s="228" t="s">
        <v>87</v>
      </c>
      <c r="F137" s="228" t="s">
        <v>186</v>
      </c>
      <c r="G137" s="215"/>
      <c r="H137" s="215"/>
      <c r="I137" s="218"/>
      <c r="J137" s="229">
        <f>BK137</f>
        <v>0</v>
      </c>
      <c r="K137" s="215"/>
      <c r="L137" s="220"/>
      <c r="M137" s="221"/>
      <c r="N137" s="222"/>
      <c r="O137" s="222"/>
      <c r="P137" s="223">
        <f>SUM(P138:P139)</f>
        <v>0</v>
      </c>
      <c r="Q137" s="222"/>
      <c r="R137" s="223">
        <f>SUM(R138:R139)</f>
        <v>0.10644479999999999</v>
      </c>
      <c r="S137" s="222"/>
      <c r="T137" s="224">
        <f>SUM(T138:T139)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225" t="s">
        <v>80</v>
      </c>
      <c r="AT137" s="226" t="s">
        <v>74</v>
      </c>
      <c r="AU137" s="226" t="s">
        <v>80</v>
      </c>
      <c r="AY137" s="225" t="s">
        <v>150</v>
      </c>
      <c r="BK137" s="227">
        <f>SUM(BK138:BK139)</f>
        <v>0</v>
      </c>
    </row>
    <row r="138" s="2" customFormat="1" ht="24.15" customHeight="1">
      <c r="A138" s="35"/>
      <c r="B138" s="36"/>
      <c r="C138" s="230" t="s">
        <v>187</v>
      </c>
      <c r="D138" s="230" t="s">
        <v>152</v>
      </c>
      <c r="E138" s="231" t="s">
        <v>188</v>
      </c>
      <c r="F138" s="232" t="s">
        <v>189</v>
      </c>
      <c r="G138" s="233" t="s">
        <v>175</v>
      </c>
      <c r="H138" s="234">
        <v>616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3.0000000000000001E-05</v>
      </c>
      <c r="R138" s="240">
        <f>Q138*H138</f>
        <v>0.01848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190</v>
      </c>
    </row>
    <row r="139" s="2" customFormat="1" ht="62.7" customHeight="1">
      <c r="A139" s="35"/>
      <c r="B139" s="36"/>
      <c r="C139" s="244" t="s">
        <v>13</v>
      </c>
      <c r="D139" s="244" t="s">
        <v>177</v>
      </c>
      <c r="E139" s="245" t="s">
        <v>191</v>
      </c>
      <c r="F139" s="246" t="s">
        <v>192</v>
      </c>
      <c r="G139" s="247" t="s">
        <v>175</v>
      </c>
      <c r="H139" s="248">
        <v>628.32000000000005</v>
      </c>
      <c r="I139" s="249"/>
      <c r="J139" s="250">
        <f>ROUND(I139*H139,2)</f>
        <v>0</v>
      </c>
      <c r="K139" s="251"/>
      <c r="L139" s="252"/>
      <c r="M139" s="253" t="s">
        <v>1</v>
      </c>
      <c r="N139" s="254" t="s">
        <v>41</v>
      </c>
      <c r="O139" s="89"/>
      <c r="P139" s="240">
        <f>O139*H139</f>
        <v>0</v>
      </c>
      <c r="Q139" s="240">
        <v>0.00013999999999999999</v>
      </c>
      <c r="R139" s="240">
        <f>Q139*H139</f>
        <v>0.087964799999999996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90</v>
      </c>
      <c r="AT139" s="242" t="s">
        <v>177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193</v>
      </c>
    </row>
    <row r="140" s="12" customFormat="1" ht="22.8" customHeight="1">
      <c r="A140" s="12"/>
      <c r="B140" s="214"/>
      <c r="C140" s="215"/>
      <c r="D140" s="216" t="s">
        <v>74</v>
      </c>
      <c r="E140" s="228" t="s">
        <v>106</v>
      </c>
      <c r="F140" s="228" t="s">
        <v>194</v>
      </c>
      <c r="G140" s="215"/>
      <c r="H140" s="215"/>
      <c r="I140" s="218"/>
      <c r="J140" s="229">
        <f>BK140</f>
        <v>0</v>
      </c>
      <c r="K140" s="215"/>
      <c r="L140" s="220"/>
      <c r="M140" s="221"/>
      <c r="N140" s="222"/>
      <c r="O140" s="222"/>
      <c r="P140" s="223">
        <f>P141</f>
        <v>0</v>
      </c>
      <c r="Q140" s="222"/>
      <c r="R140" s="223">
        <f>R141</f>
        <v>95.654240000000001</v>
      </c>
      <c r="S140" s="222"/>
      <c r="T140" s="224">
        <f>T141</f>
        <v>0</v>
      </c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R140" s="225" t="s">
        <v>80</v>
      </c>
      <c r="AT140" s="226" t="s">
        <v>74</v>
      </c>
      <c r="AU140" s="226" t="s">
        <v>80</v>
      </c>
      <c r="AY140" s="225" t="s">
        <v>150</v>
      </c>
      <c r="BK140" s="227">
        <f>BK141</f>
        <v>0</v>
      </c>
    </row>
    <row r="141" s="2" customFormat="1" ht="33" customHeight="1">
      <c r="A141" s="35"/>
      <c r="B141" s="36"/>
      <c r="C141" s="230" t="s">
        <v>195</v>
      </c>
      <c r="D141" s="230" t="s">
        <v>152</v>
      </c>
      <c r="E141" s="231" t="s">
        <v>196</v>
      </c>
      <c r="F141" s="232" t="s">
        <v>197</v>
      </c>
      <c r="G141" s="233" t="s">
        <v>175</v>
      </c>
      <c r="H141" s="234">
        <v>590.75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0.16192000000000001</v>
      </c>
      <c r="R141" s="240">
        <f>Q141*H141</f>
        <v>95.654240000000001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198</v>
      </c>
    </row>
    <row r="142" s="12" customFormat="1" ht="22.8" customHeight="1">
      <c r="A142" s="12"/>
      <c r="B142" s="214"/>
      <c r="C142" s="215"/>
      <c r="D142" s="216" t="s">
        <v>74</v>
      </c>
      <c r="E142" s="228" t="s">
        <v>109</v>
      </c>
      <c r="F142" s="228" t="s">
        <v>199</v>
      </c>
      <c r="G142" s="215"/>
      <c r="H142" s="215"/>
      <c r="I142" s="218"/>
      <c r="J142" s="229">
        <f>BK142</f>
        <v>0</v>
      </c>
      <c r="K142" s="215"/>
      <c r="L142" s="220"/>
      <c r="M142" s="221"/>
      <c r="N142" s="222"/>
      <c r="O142" s="222"/>
      <c r="P142" s="223">
        <f>SUM(P143:P155)</f>
        <v>0</v>
      </c>
      <c r="Q142" s="222"/>
      <c r="R142" s="223">
        <f>SUM(R143:R155)</f>
        <v>943.63070400000004</v>
      </c>
      <c r="S142" s="222"/>
      <c r="T142" s="224">
        <f>SUM(T143:T155)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5" t="s">
        <v>80</v>
      </c>
      <c r="AT142" s="226" t="s">
        <v>74</v>
      </c>
      <c r="AU142" s="226" t="s">
        <v>80</v>
      </c>
      <c r="AY142" s="225" t="s">
        <v>150</v>
      </c>
      <c r="BK142" s="227">
        <f>SUM(BK143:BK155)</f>
        <v>0</v>
      </c>
    </row>
    <row r="143" s="2" customFormat="1" ht="33" customHeight="1">
      <c r="A143" s="35"/>
      <c r="B143" s="36"/>
      <c r="C143" s="230" t="s">
        <v>200</v>
      </c>
      <c r="D143" s="230" t="s">
        <v>152</v>
      </c>
      <c r="E143" s="231" t="s">
        <v>201</v>
      </c>
      <c r="F143" s="232" t="s">
        <v>202</v>
      </c>
      <c r="G143" s="233" t="s">
        <v>175</v>
      </c>
      <c r="H143" s="234">
        <v>579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0.2024</v>
      </c>
      <c r="R143" s="240">
        <f>Q143*H143</f>
        <v>117.1896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203</v>
      </c>
    </row>
    <row r="144" s="2" customFormat="1" ht="33" customHeight="1">
      <c r="A144" s="35"/>
      <c r="B144" s="36"/>
      <c r="C144" s="230" t="s">
        <v>204</v>
      </c>
      <c r="D144" s="230" t="s">
        <v>152</v>
      </c>
      <c r="E144" s="231" t="s">
        <v>205</v>
      </c>
      <c r="F144" s="232" t="s">
        <v>206</v>
      </c>
      <c r="G144" s="233" t="s">
        <v>175</v>
      </c>
      <c r="H144" s="234">
        <v>579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0.19900000000000001</v>
      </c>
      <c r="R144" s="240">
        <f>Q144*H144</f>
        <v>115.221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207</v>
      </c>
    </row>
    <row r="145" s="2" customFormat="1" ht="33" customHeight="1">
      <c r="A145" s="35"/>
      <c r="B145" s="36"/>
      <c r="C145" s="230" t="s">
        <v>208</v>
      </c>
      <c r="D145" s="230" t="s">
        <v>152</v>
      </c>
      <c r="E145" s="231" t="s">
        <v>209</v>
      </c>
      <c r="F145" s="232" t="s">
        <v>210</v>
      </c>
      <c r="G145" s="233" t="s">
        <v>175</v>
      </c>
      <c r="H145" s="234">
        <v>579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0.19900000000000001</v>
      </c>
      <c r="R145" s="240">
        <f>Q145*H145</f>
        <v>115.221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211</v>
      </c>
    </row>
    <row r="146" s="2" customFormat="1" ht="33" customHeight="1">
      <c r="A146" s="35"/>
      <c r="B146" s="36"/>
      <c r="C146" s="230" t="s">
        <v>212</v>
      </c>
      <c r="D146" s="230" t="s">
        <v>152</v>
      </c>
      <c r="E146" s="231" t="s">
        <v>213</v>
      </c>
      <c r="F146" s="232" t="s">
        <v>214</v>
      </c>
      <c r="G146" s="233" t="s">
        <v>175</v>
      </c>
      <c r="H146" s="234">
        <v>579</v>
      </c>
      <c r="I146" s="235"/>
      <c r="J146" s="236">
        <f>ROUND(I146*H146,2)</f>
        <v>0</v>
      </c>
      <c r="K146" s="237"/>
      <c r="L146" s="41"/>
      <c r="M146" s="238" t="s">
        <v>1</v>
      </c>
      <c r="N146" s="239" t="s">
        <v>41</v>
      </c>
      <c r="O146" s="89"/>
      <c r="P146" s="240">
        <f>O146*H146</f>
        <v>0</v>
      </c>
      <c r="Q146" s="240">
        <v>0.48574000000000001</v>
      </c>
      <c r="R146" s="240">
        <f>Q146*H146</f>
        <v>281.24346000000003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106</v>
      </c>
      <c r="AT146" s="242" t="s">
        <v>152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215</v>
      </c>
    </row>
    <row r="147" s="2" customFormat="1" ht="24.15" customHeight="1">
      <c r="A147" s="35"/>
      <c r="B147" s="36"/>
      <c r="C147" s="230" t="s">
        <v>216</v>
      </c>
      <c r="D147" s="230" t="s">
        <v>152</v>
      </c>
      <c r="E147" s="231" t="s">
        <v>217</v>
      </c>
      <c r="F147" s="232" t="s">
        <v>218</v>
      </c>
      <c r="G147" s="233" t="s">
        <v>175</v>
      </c>
      <c r="H147" s="234">
        <v>12</v>
      </c>
      <c r="I147" s="235"/>
      <c r="J147" s="236">
        <f>ROUND(I147*H147,2)</f>
        <v>0</v>
      </c>
      <c r="K147" s="237"/>
      <c r="L147" s="41"/>
      <c r="M147" s="238" t="s">
        <v>1</v>
      </c>
      <c r="N147" s="239" t="s">
        <v>41</v>
      </c>
      <c r="O147" s="89"/>
      <c r="P147" s="240">
        <f>O147*H147</f>
        <v>0</v>
      </c>
      <c r="Q147" s="240">
        <v>0.46166000000000001</v>
      </c>
      <c r="R147" s="240">
        <f>Q147*H147</f>
        <v>5.5399200000000004</v>
      </c>
      <c r="S147" s="240">
        <v>0</v>
      </c>
      <c r="T147" s="241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106</v>
      </c>
      <c r="AT147" s="242" t="s">
        <v>152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219</v>
      </c>
    </row>
    <row r="148" s="2" customFormat="1" ht="33" customHeight="1">
      <c r="A148" s="35"/>
      <c r="B148" s="36"/>
      <c r="C148" s="230" t="s">
        <v>220</v>
      </c>
      <c r="D148" s="230" t="s">
        <v>152</v>
      </c>
      <c r="E148" s="231" t="s">
        <v>221</v>
      </c>
      <c r="F148" s="232" t="s">
        <v>222</v>
      </c>
      <c r="G148" s="233" t="s">
        <v>175</v>
      </c>
      <c r="H148" s="234">
        <v>149.09999999999999</v>
      </c>
      <c r="I148" s="235"/>
      <c r="J148" s="236">
        <f>ROUND(I148*H148,2)</f>
        <v>0</v>
      </c>
      <c r="K148" s="237"/>
      <c r="L148" s="41"/>
      <c r="M148" s="238" t="s">
        <v>1</v>
      </c>
      <c r="N148" s="239" t="s">
        <v>41</v>
      </c>
      <c r="O148" s="89"/>
      <c r="P148" s="240">
        <f>O148*H148</f>
        <v>0</v>
      </c>
      <c r="Q148" s="240">
        <v>0.27994000000000002</v>
      </c>
      <c r="R148" s="240">
        <f>Q148*H148</f>
        <v>41.739054000000003</v>
      </c>
      <c r="S148" s="240">
        <v>0</v>
      </c>
      <c r="T148" s="24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106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106</v>
      </c>
      <c r="BM148" s="242" t="s">
        <v>223</v>
      </c>
    </row>
    <row r="149" s="2" customFormat="1" ht="24.15" customHeight="1">
      <c r="A149" s="35"/>
      <c r="B149" s="36"/>
      <c r="C149" s="230" t="s">
        <v>224</v>
      </c>
      <c r="D149" s="230" t="s">
        <v>152</v>
      </c>
      <c r="E149" s="231" t="s">
        <v>225</v>
      </c>
      <c r="F149" s="232" t="s">
        <v>226</v>
      </c>
      <c r="G149" s="233" t="s">
        <v>175</v>
      </c>
      <c r="H149" s="234">
        <v>497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0.10434</v>
      </c>
      <c r="R149" s="240">
        <f>Q149*H149</f>
        <v>51.85698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227</v>
      </c>
    </row>
    <row r="150" s="2" customFormat="1" ht="33" customHeight="1">
      <c r="A150" s="35"/>
      <c r="B150" s="36"/>
      <c r="C150" s="230" t="s">
        <v>7</v>
      </c>
      <c r="D150" s="230" t="s">
        <v>152</v>
      </c>
      <c r="E150" s="231" t="s">
        <v>228</v>
      </c>
      <c r="F150" s="232" t="s">
        <v>229</v>
      </c>
      <c r="G150" s="233" t="s">
        <v>175</v>
      </c>
      <c r="H150" s="234">
        <v>497</v>
      </c>
      <c r="I150" s="235"/>
      <c r="J150" s="236">
        <f>ROUND(I150*H150,2)</f>
        <v>0</v>
      </c>
      <c r="K150" s="237"/>
      <c r="L150" s="41"/>
      <c r="M150" s="238" t="s">
        <v>1</v>
      </c>
      <c r="N150" s="239" t="s">
        <v>41</v>
      </c>
      <c r="O150" s="89"/>
      <c r="P150" s="240">
        <f>O150*H150</f>
        <v>0</v>
      </c>
      <c r="Q150" s="240">
        <v>0.00051000000000000004</v>
      </c>
      <c r="R150" s="240">
        <f>Q150*H150</f>
        <v>0.25347000000000003</v>
      </c>
      <c r="S150" s="240">
        <v>0</v>
      </c>
      <c r="T150" s="241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42" t="s">
        <v>106</v>
      </c>
      <c r="AT150" s="242" t="s">
        <v>152</v>
      </c>
      <c r="AU150" s="242" t="s">
        <v>87</v>
      </c>
      <c r="AY150" s="14" t="s">
        <v>150</v>
      </c>
      <c r="BE150" s="243">
        <f>IF(N150="základná",J150,0)</f>
        <v>0</v>
      </c>
      <c r="BF150" s="243">
        <f>IF(N150="znížená",J150,0)</f>
        <v>0</v>
      </c>
      <c r="BG150" s="243">
        <f>IF(N150="zákl. prenesená",J150,0)</f>
        <v>0</v>
      </c>
      <c r="BH150" s="243">
        <f>IF(N150="zníž. prenesená",J150,0)</f>
        <v>0</v>
      </c>
      <c r="BI150" s="243">
        <f>IF(N150="nulová",J150,0)</f>
        <v>0</v>
      </c>
      <c r="BJ150" s="14" t="s">
        <v>87</v>
      </c>
      <c r="BK150" s="243">
        <f>ROUND(I150*H150,2)</f>
        <v>0</v>
      </c>
      <c r="BL150" s="14" t="s">
        <v>106</v>
      </c>
      <c r="BM150" s="242" t="s">
        <v>230</v>
      </c>
    </row>
    <row r="151" s="2" customFormat="1" ht="33" customHeight="1">
      <c r="A151" s="35"/>
      <c r="B151" s="36"/>
      <c r="C151" s="230" t="s">
        <v>231</v>
      </c>
      <c r="D151" s="230" t="s">
        <v>152</v>
      </c>
      <c r="E151" s="231" t="s">
        <v>232</v>
      </c>
      <c r="F151" s="232" t="s">
        <v>233</v>
      </c>
      <c r="G151" s="233" t="s">
        <v>175</v>
      </c>
      <c r="H151" s="234">
        <v>497</v>
      </c>
      <c r="I151" s="235"/>
      <c r="J151" s="236">
        <f>ROUND(I151*H151,2)</f>
        <v>0</v>
      </c>
      <c r="K151" s="237"/>
      <c r="L151" s="41"/>
      <c r="M151" s="238" t="s">
        <v>1</v>
      </c>
      <c r="N151" s="239" t="s">
        <v>41</v>
      </c>
      <c r="O151" s="89"/>
      <c r="P151" s="240">
        <f>O151*H151</f>
        <v>0</v>
      </c>
      <c r="Q151" s="240">
        <v>0.12966</v>
      </c>
      <c r="R151" s="240">
        <f>Q151*H151</f>
        <v>64.441019999999995</v>
      </c>
      <c r="S151" s="240">
        <v>0</v>
      </c>
      <c r="T151" s="24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42" t="s">
        <v>106</v>
      </c>
      <c r="AT151" s="242" t="s">
        <v>152</v>
      </c>
      <c r="AU151" s="242" t="s">
        <v>87</v>
      </c>
      <c r="AY151" s="14" t="s">
        <v>150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4" t="s">
        <v>87</v>
      </c>
      <c r="BK151" s="243">
        <f>ROUND(I151*H151,2)</f>
        <v>0</v>
      </c>
      <c r="BL151" s="14" t="s">
        <v>106</v>
      </c>
      <c r="BM151" s="242" t="s">
        <v>234</v>
      </c>
    </row>
    <row r="152" s="2" customFormat="1" ht="37.8" customHeight="1">
      <c r="A152" s="35"/>
      <c r="B152" s="36"/>
      <c r="C152" s="230" t="s">
        <v>235</v>
      </c>
      <c r="D152" s="230" t="s">
        <v>152</v>
      </c>
      <c r="E152" s="231" t="s">
        <v>236</v>
      </c>
      <c r="F152" s="232" t="s">
        <v>237</v>
      </c>
      <c r="G152" s="233" t="s">
        <v>175</v>
      </c>
      <c r="H152" s="234">
        <v>12</v>
      </c>
      <c r="I152" s="235"/>
      <c r="J152" s="236">
        <f>ROUND(I152*H152,2)</f>
        <v>0</v>
      </c>
      <c r="K152" s="237"/>
      <c r="L152" s="41"/>
      <c r="M152" s="238" t="s">
        <v>1</v>
      </c>
      <c r="N152" s="239" t="s">
        <v>41</v>
      </c>
      <c r="O152" s="89"/>
      <c r="P152" s="240">
        <f>O152*H152</f>
        <v>0</v>
      </c>
      <c r="Q152" s="240">
        <v>0.092499999999999999</v>
      </c>
      <c r="R152" s="240">
        <f>Q152*H152</f>
        <v>1.1099999999999999</v>
      </c>
      <c r="S152" s="240">
        <v>0</v>
      </c>
      <c r="T152" s="241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2" t="s">
        <v>106</v>
      </c>
      <c r="AT152" s="242" t="s">
        <v>152</v>
      </c>
      <c r="AU152" s="242" t="s">
        <v>87</v>
      </c>
      <c r="AY152" s="14" t="s">
        <v>150</v>
      </c>
      <c r="BE152" s="243">
        <f>IF(N152="základná",J152,0)</f>
        <v>0</v>
      </c>
      <c r="BF152" s="243">
        <f>IF(N152="znížená",J152,0)</f>
        <v>0</v>
      </c>
      <c r="BG152" s="243">
        <f>IF(N152="zákl. prenesená",J152,0)</f>
        <v>0</v>
      </c>
      <c r="BH152" s="243">
        <f>IF(N152="zníž. prenesená",J152,0)</f>
        <v>0</v>
      </c>
      <c r="BI152" s="243">
        <f>IF(N152="nulová",J152,0)</f>
        <v>0</v>
      </c>
      <c r="BJ152" s="14" t="s">
        <v>87</v>
      </c>
      <c r="BK152" s="243">
        <f>ROUND(I152*H152,2)</f>
        <v>0</v>
      </c>
      <c r="BL152" s="14" t="s">
        <v>106</v>
      </c>
      <c r="BM152" s="242" t="s">
        <v>238</v>
      </c>
    </row>
    <row r="153" s="2" customFormat="1" ht="24.15" customHeight="1">
      <c r="A153" s="35"/>
      <c r="B153" s="36"/>
      <c r="C153" s="244" t="s">
        <v>239</v>
      </c>
      <c r="D153" s="244" t="s">
        <v>177</v>
      </c>
      <c r="E153" s="245" t="s">
        <v>240</v>
      </c>
      <c r="F153" s="246" t="s">
        <v>241</v>
      </c>
      <c r="G153" s="247" t="s">
        <v>175</v>
      </c>
      <c r="H153" s="248">
        <v>12.24</v>
      </c>
      <c r="I153" s="249"/>
      <c r="J153" s="250">
        <f>ROUND(I153*H153,2)</f>
        <v>0</v>
      </c>
      <c r="K153" s="251"/>
      <c r="L153" s="252"/>
      <c r="M153" s="253" t="s">
        <v>1</v>
      </c>
      <c r="N153" s="254" t="s">
        <v>41</v>
      </c>
      <c r="O153" s="89"/>
      <c r="P153" s="240">
        <f>O153*H153</f>
        <v>0</v>
      </c>
      <c r="Q153" s="240">
        <v>0.13</v>
      </c>
      <c r="R153" s="240">
        <f>Q153*H153</f>
        <v>1.5912000000000002</v>
      </c>
      <c r="S153" s="240">
        <v>0</v>
      </c>
      <c r="T153" s="241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42" t="s">
        <v>90</v>
      </c>
      <c r="AT153" s="242" t="s">
        <v>177</v>
      </c>
      <c r="AU153" s="242" t="s">
        <v>87</v>
      </c>
      <c r="AY153" s="14" t="s">
        <v>150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4" t="s">
        <v>87</v>
      </c>
      <c r="BK153" s="243">
        <f>ROUND(I153*H153,2)</f>
        <v>0</v>
      </c>
      <c r="BL153" s="14" t="s">
        <v>106</v>
      </c>
      <c r="BM153" s="242" t="s">
        <v>242</v>
      </c>
    </row>
    <row r="154" s="2" customFormat="1" ht="37.8" customHeight="1">
      <c r="A154" s="35"/>
      <c r="B154" s="36"/>
      <c r="C154" s="230" t="s">
        <v>243</v>
      </c>
      <c r="D154" s="230" t="s">
        <v>152</v>
      </c>
      <c r="E154" s="231" t="s">
        <v>244</v>
      </c>
      <c r="F154" s="232" t="s">
        <v>245</v>
      </c>
      <c r="G154" s="233" t="s">
        <v>175</v>
      </c>
      <c r="H154" s="234">
        <v>579</v>
      </c>
      <c r="I154" s="235"/>
      <c r="J154" s="236">
        <f>ROUND(I154*H154,2)</f>
        <v>0</v>
      </c>
      <c r="K154" s="237"/>
      <c r="L154" s="41"/>
      <c r="M154" s="238" t="s">
        <v>1</v>
      </c>
      <c r="N154" s="239" t="s">
        <v>41</v>
      </c>
      <c r="O154" s="89"/>
      <c r="P154" s="240">
        <f>O154*H154</f>
        <v>0</v>
      </c>
      <c r="Q154" s="240">
        <v>0.112</v>
      </c>
      <c r="R154" s="240">
        <f>Q154*H154</f>
        <v>64.847999999999999</v>
      </c>
      <c r="S154" s="240">
        <v>0</v>
      </c>
      <c r="T154" s="241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42" t="s">
        <v>106</v>
      </c>
      <c r="AT154" s="242" t="s">
        <v>152</v>
      </c>
      <c r="AU154" s="242" t="s">
        <v>87</v>
      </c>
      <c r="AY154" s="14" t="s">
        <v>150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4" t="s">
        <v>87</v>
      </c>
      <c r="BK154" s="243">
        <f>ROUND(I154*H154,2)</f>
        <v>0</v>
      </c>
      <c r="BL154" s="14" t="s">
        <v>106</v>
      </c>
      <c r="BM154" s="242" t="s">
        <v>246</v>
      </c>
    </row>
    <row r="155" s="2" customFormat="1" ht="24.15" customHeight="1">
      <c r="A155" s="35"/>
      <c r="B155" s="36"/>
      <c r="C155" s="244" t="s">
        <v>247</v>
      </c>
      <c r="D155" s="244" t="s">
        <v>177</v>
      </c>
      <c r="E155" s="245" t="s">
        <v>248</v>
      </c>
      <c r="F155" s="246" t="s">
        <v>249</v>
      </c>
      <c r="G155" s="247" t="s">
        <v>250</v>
      </c>
      <c r="H155" s="248">
        <v>13896</v>
      </c>
      <c r="I155" s="249"/>
      <c r="J155" s="250">
        <f>ROUND(I155*H155,2)</f>
        <v>0</v>
      </c>
      <c r="K155" s="251"/>
      <c r="L155" s="252"/>
      <c r="M155" s="253" t="s">
        <v>1</v>
      </c>
      <c r="N155" s="254" t="s">
        <v>41</v>
      </c>
      <c r="O155" s="89"/>
      <c r="P155" s="240">
        <f>O155*H155</f>
        <v>0</v>
      </c>
      <c r="Q155" s="240">
        <v>0.0060000000000000001</v>
      </c>
      <c r="R155" s="240">
        <f>Q155*H155</f>
        <v>83.376000000000005</v>
      </c>
      <c r="S155" s="240">
        <v>0</v>
      </c>
      <c r="T155" s="24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42" t="s">
        <v>90</v>
      </c>
      <c r="AT155" s="242" t="s">
        <v>177</v>
      </c>
      <c r="AU155" s="242" t="s">
        <v>87</v>
      </c>
      <c r="AY155" s="14" t="s">
        <v>150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4" t="s">
        <v>87</v>
      </c>
      <c r="BK155" s="243">
        <f>ROUND(I155*H155,2)</f>
        <v>0</v>
      </c>
      <c r="BL155" s="14" t="s">
        <v>106</v>
      </c>
      <c r="BM155" s="242" t="s">
        <v>251</v>
      </c>
    </row>
    <row r="156" s="12" customFormat="1" ht="22.8" customHeight="1">
      <c r="A156" s="12"/>
      <c r="B156" s="214"/>
      <c r="C156" s="215"/>
      <c r="D156" s="216" t="s">
        <v>74</v>
      </c>
      <c r="E156" s="228" t="s">
        <v>182</v>
      </c>
      <c r="F156" s="228" t="s">
        <v>252</v>
      </c>
      <c r="G156" s="215"/>
      <c r="H156" s="215"/>
      <c r="I156" s="218"/>
      <c r="J156" s="229">
        <f>BK156</f>
        <v>0</v>
      </c>
      <c r="K156" s="215"/>
      <c r="L156" s="220"/>
      <c r="M156" s="221"/>
      <c r="N156" s="222"/>
      <c r="O156" s="222"/>
      <c r="P156" s="223">
        <f>SUM(P157:P169)</f>
        <v>0</v>
      </c>
      <c r="Q156" s="222"/>
      <c r="R156" s="223">
        <f>SUM(R157:R169)</f>
        <v>90.485776500000014</v>
      </c>
      <c r="S156" s="222"/>
      <c r="T156" s="224">
        <f>SUM(T157:T169)</f>
        <v>0</v>
      </c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R156" s="225" t="s">
        <v>80</v>
      </c>
      <c r="AT156" s="226" t="s">
        <v>74</v>
      </c>
      <c r="AU156" s="226" t="s">
        <v>80</v>
      </c>
      <c r="AY156" s="225" t="s">
        <v>150</v>
      </c>
      <c r="BK156" s="227">
        <f>SUM(BK157:BK169)</f>
        <v>0</v>
      </c>
    </row>
    <row r="157" s="2" customFormat="1" ht="33" customHeight="1">
      <c r="A157" s="35"/>
      <c r="B157" s="36"/>
      <c r="C157" s="230" t="s">
        <v>253</v>
      </c>
      <c r="D157" s="230" t="s">
        <v>152</v>
      </c>
      <c r="E157" s="231" t="s">
        <v>254</v>
      </c>
      <c r="F157" s="232" t="s">
        <v>255</v>
      </c>
      <c r="G157" s="233" t="s">
        <v>155</v>
      </c>
      <c r="H157" s="234">
        <v>124</v>
      </c>
      <c r="I157" s="235"/>
      <c r="J157" s="236">
        <f>ROUND(I157*H157,2)</f>
        <v>0</v>
      </c>
      <c r="K157" s="237"/>
      <c r="L157" s="41"/>
      <c r="M157" s="238" t="s">
        <v>1</v>
      </c>
      <c r="N157" s="239" t="s">
        <v>41</v>
      </c>
      <c r="O157" s="89"/>
      <c r="P157" s="240">
        <f>O157*H157</f>
        <v>0</v>
      </c>
      <c r="Q157" s="240">
        <v>0.13938999999999999</v>
      </c>
      <c r="R157" s="240">
        <f>Q157*H157</f>
        <v>17.28436</v>
      </c>
      <c r="S157" s="240">
        <v>0</v>
      </c>
      <c r="T157" s="241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42" t="s">
        <v>106</v>
      </c>
      <c r="AT157" s="242" t="s">
        <v>152</v>
      </c>
      <c r="AU157" s="242" t="s">
        <v>87</v>
      </c>
      <c r="AY157" s="14" t="s">
        <v>150</v>
      </c>
      <c r="BE157" s="243">
        <f>IF(N157="základná",J157,0)</f>
        <v>0</v>
      </c>
      <c r="BF157" s="243">
        <f>IF(N157="znížená",J157,0)</f>
        <v>0</v>
      </c>
      <c r="BG157" s="243">
        <f>IF(N157="zákl. prenesená",J157,0)</f>
        <v>0</v>
      </c>
      <c r="BH157" s="243">
        <f>IF(N157="zníž. prenesená",J157,0)</f>
        <v>0</v>
      </c>
      <c r="BI157" s="243">
        <f>IF(N157="nulová",J157,0)</f>
        <v>0</v>
      </c>
      <c r="BJ157" s="14" t="s">
        <v>87</v>
      </c>
      <c r="BK157" s="243">
        <f>ROUND(I157*H157,2)</f>
        <v>0</v>
      </c>
      <c r="BL157" s="14" t="s">
        <v>106</v>
      </c>
      <c r="BM157" s="242" t="s">
        <v>256</v>
      </c>
    </row>
    <row r="158" s="2" customFormat="1" ht="24.15" customHeight="1">
      <c r="A158" s="35"/>
      <c r="B158" s="36"/>
      <c r="C158" s="244" t="s">
        <v>257</v>
      </c>
      <c r="D158" s="244" t="s">
        <v>177</v>
      </c>
      <c r="E158" s="245" t="s">
        <v>258</v>
      </c>
      <c r="F158" s="246" t="s">
        <v>259</v>
      </c>
      <c r="G158" s="247" t="s">
        <v>250</v>
      </c>
      <c r="H158" s="248">
        <v>125.24</v>
      </c>
      <c r="I158" s="249"/>
      <c r="J158" s="250">
        <f>ROUND(I158*H158,2)</f>
        <v>0</v>
      </c>
      <c r="K158" s="251"/>
      <c r="L158" s="252"/>
      <c r="M158" s="253" t="s">
        <v>1</v>
      </c>
      <c r="N158" s="254" t="s">
        <v>41</v>
      </c>
      <c r="O158" s="89"/>
      <c r="P158" s="240">
        <f>O158*H158</f>
        <v>0</v>
      </c>
      <c r="Q158" s="240">
        <v>0.065000000000000002</v>
      </c>
      <c r="R158" s="240">
        <f>Q158*H158</f>
        <v>8.1405999999999992</v>
      </c>
      <c r="S158" s="240">
        <v>0</v>
      </c>
      <c r="T158" s="241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42" t="s">
        <v>90</v>
      </c>
      <c r="AT158" s="242" t="s">
        <v>177</v>
      </c>
      <c r="AU158" s="242" t="s">
        <v>87</v>
      </c>
      <c r="AY158" s="14" t="s">
        <v>150</v>
      </c>
      <c r="BE158" s="243">
        <f>IF(N158="základná",J158,0)</f>
        <v>0</v>
      </c>
      <c r="BF158" s="243">
        <f>IF(N158="znížená",J158,0)</f>
        <v>0</v>
      </c>
      <c r="BG158" s="243">
        <f>IF(N158="zákl. prenesená",J158,0)</f>
        <v>0</v>
      </c>
      <c r="BH158" s="243">
        <f>IF(N158="zníž. prenesená",J158,0)</f>
        <v>0</v>
      </c>
      <c r="BI158" s="243">
        <f>IF(N158="nulová",J158,0)</f>
        <v>0</v>
      </c>
      <c r="BJ158" s="14" t="s">
        <v>87</v>
      </c>
      <c r="BK158" s="243">
        <f>ROUND(I158*H158,2)</f>
        <v>0</v>
      </c>
      <c r="BL158" s="14" t="s">
        <v>106</v>
      </c>
      <c r="BM158" s="242" t="s">
        <v>260</v>
      </c>
    </row>
    <row r="159" s="2" customFormat="1" ht="33" customHeight="1">
      <c r="A159" s="35"/>
      <c r="B159" s="36"/>
      <c r="C159" s="230" t="s">
        <v>261</v>
      </c>
      <c r="D159" s="230" t="s">
        <v>152</v>
      </c>
      <c r="E159" s="231" t="s">
        <v>262</v>
      </c>
      <c r="F159" s="232" t="s">
        <v>263</v>
      </c>
      <c r="G159" s="233" t="s">
        <v>155</v>
      </c>
      <c r="H159" s="234">
        <v>229</v>
      </c>
      <c r="I159" s="235"/>
      <c r="J159" s="236">
        <f>ROUND(I159*H159,2)</f>
        <v>0</v>
      </c>
      <c r="K159" s="237"/>
      <c r="L159" s="41"/>
      <c r="M159" s="238" t="s">
        <v>1</v>
      </c>
      <c r="N159" s="239" t="s">
        <v>41</v>
      </c>
      <c r="O159" s="89"/>
      <c r="P159" s="240">
        <f>O159*H159</f>
        <v>0</v>
      </c>
      <c r="Q159" s="240">
        <v>0.11187</v>
      </c>
      <c r="R159" s="240">
        <f>Q159*H159</f>
        <v>25.618230000000001</v>
      </c>
      <c r="S159" s="240">
        <v>0</v>
      </c>
      <c r="T159" s="241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42" t="s">
        <v>106</v>
      </c>
      <c r="AT159" s="242" t="s">
        <v>152</v>
      </c>
      <c r="AU159" s="242" t="s">
        <v>87</v>
      </c>
      <c r="AY159" s="14" t="s">
        <v>150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4" t="s">
        <v>87</v>
      </c>
      <c r="BK159" s="243">
        <f>ROUND(I159*H159,2)</f>
        <v>0</v>
      </c>
      <c r="BL159" s="14" t="s">
        <v>106</v>
      </c>
      <c r="BM159" s="242" t="s">
        <v>264</v>
      </c>
    </row>
    <row r="160" s="2" customFormat="1" ht="24.15" customHeight="1">
      <c r="A160" s="35"/>
      <c r="B160" s="36"/>
      <c r="C160" s="244" t="s">
        <v>265</v>
      </c>
      <c r="D160" s="244" t="s">
        <v>177</v>
      </c>
      <c r="E160" s="245" t="s">
        <v>266</v>
      </c>
      <c r="F160" s="246" t="s">
        <v>267</v>
      </c>
      <c r="G160" s="247" t="s">
        <v>250</v>
      </c>
      <c r="H160" s="248">
        <v>231.28999999999999</v>
      </c>
      <c r="I160" s="249"/>
      <c r="J160" s="250">
        <f>ROUND(I160*H160,2)</f>
        <v>0</v>
      </c>
      <c r="K160" s="251"/>
      <c r="L160" s="252"/>
      <c r="M160" s="253" t="s">
        <v>1</v>
      </c>
      <c r="N160" s="254" t="s">
        <v>41</v>
      </c>
      <c r="O160" s="89"/>
      <c r="P160" s="240">
        <f>O160*H160</f>
        <v>0</v>
      </c>
      <c r="Q160" s="240">
        <v>0.048000000000000001</v>
      </c>
      <c r="R160" s="240">
        <f>Q160*H160</f>
        <v>11.10192</v>
      </c>
      <c r="S160" s="240">
        <v>0</v>
      </c>
      <c r="T160" s="241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42" t="s">
        <v>90</v>
      </c>
      <c r="AT160" s="242" t="s">
        <v>177</v>
      </c>
      <c r="AU160" s="242" t="s">
        <v>87</v>
      </c>
      <c r="AY160" s="14" t="s">
        <v>150</v>
      </c>
      <c r="BE160" s="243">
        <f>IF(N160="základná",J160,0)</f>
        <v>0</v>
      </c>
      <c r="BF160" s="243">
        <f>IF(N160="znížená",J160,0)</f>
        <v>0</v>
      </c>
      <c r="BG160" s="243">
        <f>IF(N160="zákl. prenesená",J160,0)</f>
        <v>0</v>
      </c>
      <c r="BH160" s="243">
        <f>IF(N160="zníž. prenesená",J160,0)</f>
        <v>0</v>
      </c>
      <c r="BI160" s="243">
        <f>IF(N160="nulová",J160,0)</f>
        <v>0</v>
      </c>
      <c r="BJ160" s="14" t="s">
        <v>87</v>
      </c>
      <c r="BK160" s="243">
        <f>ROUND(I160*H160,2)</f>
        <v>0</v>
      </c>
      <c r="BL160" s="14" t="s">
        <v>106</v>
      </c>
      <c r="BM160" s="242" t="s">
        <v>268</v>
      </c>
    </row>
    <row r="161" s="2" customFormat="1" ht="33" customHeight="1">
      <c r="A161" s="35"/>
      <c r="B161" s="36"/>
      <c r="C161" s="230" t="s">
        <v>269</v>
      </c>
      <c r="D161" s="230" t="s">
        <v>152</v>
      </c>
      <c r="E161" s="231" t="s">
        <v>270</v>
      </c>
      <c r="F161" s="232" t="s">
        <v>271</v>
      </c>
      <c r="G161" s="233" t="s">
        <v>155</v>
      </c>
      <c r="H161" s="234">
        <v>11</v>
      </c>
      <c r="I161" s="235"/>
      <c r="J161" s="236">
        <f>ROUND(I161*H161,2)</f>
        <v>0</v>
      </c>
      <c r="K161" s="237"/>
      <c r="L161" s="41"/>
      <c r="M161" s="238" t="s">
        <v>1</v>
      </c>
      <c r="N161" s="239" t="s">
        <v>41</v>
      </c>
      <c r="O161" s="89"/>
      <c r="P161" s="240">
        <f>O161*H161</f>
        <v>0</v>
      </c>
      <c r="Q161" s="240">
        <v>0.12662000000000001</v>
      </c>
      <c r="R161" s="240">
        <f>Q161*H161</f>
        <v>1.3928200000000002</v>
      </c>
      <c r="S161" s="240">
        <v>0</v>
      </c>
      <c r="T161" s="241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42" t="s">
        <v>106</v>
      </c>
      <c r="AT161" s="242" t="s">
        <v>152</v>
      </c>
      <c r="AU161" s="242" t="s">
        <v>87</v>
      </c>
      <c r="AY161" s="14" t="s">
        <v>150</v>
      </c>
      <c r="BE161" s="243">
        <f>IF(N161="základná",J161,0)</f>
        <v>0</v>
      </c>
      <c r="BF161" s="243">
        <f>IF(N161="znížená",J161,0)</f>
        <v>0</v>
      </c>
      <c r="BG161" s="243">
        <f>IF(N161="zákl. prenesená",J161,0)</f>
        <v>0</v>
      </c>
      <c r="BH161" s="243">
        <f>IF(N161="zníž. prenesená",J161,0)</f>
        <v>0</v>
      </c>
      <c r="BI161" s="243">
        <f>IF(N161="nulová",J161,0)</f>
        <v>0</v>
      </c>
      <c r="BJ161" s="14" t="s">
        <v>87</v>
      </c>
      <c r="BK161" s="243">
        <f>ROUND(I161*H161,2)</f>
        <v>0</v>
      </c>
      <c r="BL161" s="14" t="s">
        <v>106</v>
      </c>
      <c r="BM161" s="242" t="s">
        <v>272</v>
      </c>
    </row>
    <row r="162" s="2" customFormat="1" ht="21.75" customHeight="1">
      <c r="A162" s="35"/>
      <c r="B162" s="36"/>
      <c r="C162" s="244" t="s">
        <v>273</v>
      </c>
      <c r="D162" s="244" t="s">
        <v>177</v>
      </c>
      <c r="E162" s="245" t="s">
        <v>274</v>
      </c>
      <c r="F162" s="246" t="s">
        <v>275</v>
      </c>
      <c r="G162" s="247" t="s">
        <v>250</v>
      </c>
      <c r="H162" s="248">
        <v>11.109999999999999</v>
      </c>
      <c r="I162" s="249"/>
      <c r="J162" s="250">
        <f>ROUND(I162*H162,2)</f>
        <v>0</v>
      </c>
      <c r="K162" s="251"/>
      <c r="L162" s="252"/>
      <c r="M162" s="253" t="s">
        <v>1</v>
      </c>
      <c r="N162" s="254" t="s">
        <v>41</v>
      </c>
      <c r="O162" s="89"/>
      <c r="P162" s="240">
        <f>O162*H162</f>
        <v>0</v>
      </c>
      <c r="Q162" s="240">
        <v>0.023</v>
      </c>
      <c r="R162" s="240">
        <f>Q162*H162</f>
        <v>0.25552999999999998</v>
      </c>
      <c r="S162" s="240">
        <v>0</v>
      </c>
      <c r="T162" s="241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42" t="s">
        <v>90</v>
      </c>
      <c r="AT162" s="242" t="s">
        <v>177</v>
      </c>
      <c r="AU162" s="242" t="s">
        <v>87</v>
      </c>
      <c r="AY162" s="14" t="s">
        <v>150</v>
      </c>
      <c r="BE162" s="243">
        <f>IF(N162="základná",J162,0)</f>
        <v>0</v>
      </c>
      <c r="BF162" s="243">
        <f>IF(N162="znížená",J162,0)</f>
        <v>0</v>
      </c>
      <c r="BG162" s="243">
        <f>IF(N162="zákl. prenesená",J162,0)</f>
        <v>0</v>
      </c>
      <c r="BH162" s="243">
        <f>IF(N162="zníž. prenesená",J162,0)</f>
        <v>0</v>
      </c>
      <c r="BI162" s="243">
        <f>IF(N162="nulová",J162,0)</f>
        <v>0</v>
      </c>
      <c r="BJ162" s="14" t="s">
        <v>87</v>
      </c>
      <c r="BK162" s="243">
        <f>ROUND(I162*H162,2)</f>
        <v>0</v>
      </c>
      <c r="BL162" s="14" t="s">
        <v>106</v>
      </c>
      <c r="BM162" s="242" t="s">
        <v>276</v>
      </c>
    </row>
    <row r="163" s="2" customFormat="1" ht="33" customHeight="1">
      <c r="A163" s="35"/>
      <c r="B163" s="36"/>
      <c r="C163" s="230" t="s">
        <v>277</v>
      </c>
      <c r="D163" s="230" t="s">
        <v>152</v>
      </c>
      <c r="E163" s="231" t="s">
        <v>278</v>
      </c>
      <c r="F163" s="232" t="s">
        <v>279</v>
      </c>
      <c r="G163" s="233" t="s">
        <v>159</v>
      </c>
      <c r="H163" s="234">
        <v>12.050000000000001</v>
      </c>
      <c r="I163" s="235"/>
      <c r="J163" s="236">
        <f>ROUND(I163*H163,2)</f>
        <v>0</v>
      </c>
      <c r="K163" s="237"/>
      <c r="L163" s="41"/>
      <c r="M163" s="238" t="s">
        <v>1</v>
      </c>
      <c r="N163" s="239" t="s">
        <v>41</v>
      </c>
      <c r="O163" s="89"/>
      <c r="P163" s="240">
        <f>O163*H163</f>
        <v>0</v>
      </c>
      <c r="Q163" s="240">
        <v>2.2151299999999998</v>
      </c>
      <c r="R163" s="240">
        <f>Q163*H163</f>
        <v>26.6923165</v>
      </c>
      <c r="S163" s="240">
        <v>0</v>
      </c>
      <c r="T163" s="241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42" t="s">
        <v>106</v>
      </c>
      <c r="AT163" s="242" t="s">
        <v>152</v>
      </c>
      <c r="AU163" s="242" t="s">
        <v>87</v>
      </c>
      <c r="AY163" s="14" t="s">
        <v>150</v>
      </c>
      <c r="BE163" s="243">
        <f>IF(N163="základná",J163,0)</f>
        <v>0</v>
      </c>
      <c r="BF163" s="243">
        <f>IF(N163="znížená",J163,0)</f>
        <v>0</v>
      </c>
      <c r="BG163" s="243">
        <f>IF(N163="zákl. prenesená",J163,0)</f>
        <v>0</v>
      </c>
      <c r="BH163" s="243">
        <f>IF(N163="zníž. prenesená",J163,0)</f>
        <v>0</v>
      </c>
      <c r="BI163" s="243">
        <f>IF(N163="nulová",J163,0)</f>
        <v>0</v>
      </c>
      <c r="BJ163" s="14" t="s">
        <v>87</v>
      </c>
      <c r="BK163" s="243">
        <f>ROUND(I163*H163,2)</f>
        <v>0</v>
      </c>
      <c r="BL163" s="14" t="s">
        <v>106</v>
      </c>
      <c r="BM163" s="242" t="s">
        <v>280</v>
      </c>
    </row>
    <row r="164" s="2" customFormat="1" ht="24.15" customHeight="1">
      <c r="A164" s="35"/>
      <c r="B164" s="36"/>
      <c r="C164" s="230" t="s">
        <v>281</v>
      </c>
      <c r="D164" s="230" t="s">
        <v>152</v>
      </c>
      <c r="E164" s="231" t="s">
        <v>282</v>
      </c>
      <c r="F164" s="232" t="s">
        <v>283</v>
      </c>
      <c r="G164" s="233" t="s">
        <v>155</v>
      </c>
      <c r="H164" s="234">
        <v>79</v>
      </c>
      <c r="I164" s="235"/>
      <c r="J164" s="236">
        <f>ROUND(I164*H164,2)</f>
        <v>0</v>
      </c>
      <c r="K164" s="237"/>
      <c r="L164" s="41"/>
      <c r="M164" s="238" t="s">
        <v>1</v>
      </c>
      <c r="N164" s="239" t="s">
        <v>41</v>
      </c>
      <c r="O164" s="89"/>
      <c r="P164" s="240">
        <f>O164*H164</f>
        <v>0</v>
      </c>
      <c r="Q164" s="240">
        <v>0</v>
      </c>
      <c r="R164" s="240">
        <f>Q164*H164</f>
        <v>0</v>
      </c>
      <c r="S164" s="240">
        <v>0</v>
      </c>
      <c r="T164" s="241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42" t="s">
        <v>106</v>
      </c>
      <c r="AT164" s="242" t="s">
        <v>152</v>
      </c>
      <c r="AU164" s="242" t="s">
        <v>87</v>
      </c>
      <c r="AY164" s="14" t="s">
        <v>150</v>
      </c>
      <c r="BE164" s="243">
        <f>IF(N164="základná",J164,0)</f>
        <v>0</v>
      </c>
      <c r="BF164" s="243">
        <f>IF(N164="znížená",J164,0)</f>
        <v>0</v>
      </c>
      <c r="BG164" s="243">
        <f>IF(N164="zákl. prenesená",J164,0)</f>
        <v>0</v>
      </c>
      <c r="BH164" s="243">
        <f>IF(N164="zníž. prenesená",J164,0)</f>
        <v>0</v>
      </c>
      <c r="BI164" s="243">
        <f>IF(N164="nulová",J164,0)</f>
        <v>0</v>
      </c>
      <c r="BJ164" s="14" t="s">
        <v>87</v>
      </c>
      <c r="BK164" s="243">
        <f>ROUND(I164*H164,2)</f>
        <v>0</v>
      </c>
      <c r="BL164" s="14" t="s">
        <v>106</v>
      </c>
      <c r="BM164" s="242" t="s">
        <v>284</v>
      </c>
    </row>
    <row r="165" s="2" customFormat="1" ht="24.15" customHeight="1">
      <c r="A165" s="35"/>
      <c r="B165" s="36"/>
      <c r="C165" s="230" t="s">
        <v>285</v>
      </c>
      <c r="D165" s="230" t="s">
        <v>152</v>
      </c>
      <c r="E165" s="231" t="s">
        <v>286</v>
      </c>
      <c r="F165" s="232" t="s">
        <v>287</v>
      </c>
      <c r="G165" s="233" t="s">
        <v>155</v>
      </c>
      <c r="H165" s="234">
        <v>79</v>
      </c>
      <c r="I165" s="235"/>
      <c r="J165" s="236">
        <f>ROUND(I165*H165,2)</f>
        <v>0</v>
      </c>
      <c r="K165" s="237"/>
      <c r="L165" s="41"/>
      <c r="M165" s="238" t="s">
        <v>1</v>
      </c>
      <c r="N165" s="239" t="s">
        <v>41</v>
      </c>
      <c r="O165" s="89"/>
      <c r="P165" s="240">
        <f>O165*H165</f>
        <v>0</v>
      </c>
      <c r="Q165" s="240">
        <v>0</v>
      </c>
      <c r="R165" s="240">
        <f>Q165*H165</f>
        <v>0</v>
      </c>
      <c r="S165" s="240">
        <v>0</v>
      </c>
      <c r="T165" s="241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42" t="s">
        <v>106</v>
      </c>
      <c r="AT165" s="242" t="s">
        <v>152</v>
      </c>
      <c r="AU165" s="242" t="s">
        <v>87</v>
      </c>
      <c r="AY165" s="14" t="s">
        <v>150</v>
      </c>
      <c r="BE165" s="243">
        <f>IF(N165="základná",J165,0)</f>
        <v>0</v>
      </c>
      <c r="BF165" s="243">
        <f>IF(N165="znížená",J165,0)</f>
        <v>0</v>
      </c>
      <c r="BG165" s="243">
        <f>IF(N165="zákl. prenesená",J165,0)</f>
        <v>0</v>
      </c>
      <c r="BH165" s="243">
        <f>IF(N165="zníž. prenesená",J165,0)</f>
        <v>0</v>
      </c>
      <c r="BI165" s="243">
        <f>IF(N165="nulová",J165,0)</f>
        <v>0</v>
      </c>
      <c r="BJ165" s="14" t="s">
        <v>87</v>
      </c>
      <c r="BK165" s="243">
        <f>ROUND(I165*H165,2)</f>
        <v>0</v>
      </c>
      <c r="BL165" s="14" t="s">
        <v>106</v>
      </c>
      <c r="BM165" s="242" t="s">
        <v>288</v>
      </c>
    </row>
    <row r="166" s="2" customFormat="1" ht="24.15" customHeight="1">
      <c r="A166" s="35"/>
      <c r="B166" s="36"/>
      <c r="C166" s="230" t="s">
        <v>289</v>
      </c>
      <c r="D166" s="230" t="s">
        <v>152</v>
      </c>
      <c r="E166" s="231" t="s">
        <v>290</v>
      </c>
      <c r="F166" s="232" t="s">
        <v>291</v>
      </c>
      <c r="G166" s="233" t="s">
        <v>292</v>
      </c>
      <c r="H166" s="234">
        <v>38.280000000000001</v>
      </c>
      <c r="I166" s="235"/>
      <c r="J166" s="236">
        <f>ROUND(I166*H166,2)</f>
        <v>0</v>
      </c>
      <c r="K166" s="237"/>
      <c r="L166" s="41"/>
      <c r="M166" s="238" t="s">
        <v>1</v>
      </c>
      <c r="N166" s="239" t="s">
        <v>41</v>
      </c>
      <c r="O166" s="89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42" t="s">
        <v>106</v>
      </c>
      <c r="AT166" s="242" t="s">
        <v>152</v>
      </c>
      <c r="AU166" s="242" t="s">
        <v>87</v>
      </c>
      <c r="AY166" s="14" t="s">
        <v>150</v>
      </c>
      <c r="BE166" s="243">
        <f>IF(N166="základná",J166,0)</f>
        <v>0</v>
      </c>
      <c r="BF166" s="243">
        <f>IF(N166="znížená",J166,0)</f>
        <v>0</v>
      </c>
      <c r="BG166" s="243">
        <f>IF(N166="zákl. prenesená",J166,0)</f>
        <v>0</v>
      </c>
      <c r="BH166" s="243">
        <f>IF(N166="zníž. prenesená",J166,0)</f>
        <v>0</v>
      </c>
      <c r="BI166" s="243">
        <f>IF(N166="nulová",J166,0)</f>
        <v>0</v>
      </c>
      <c r="BJ166" s="14" t="s">
        <v>87</v>
      </c>
      <c r="BK166" s="243">
        <f>ROUND(I166*H166,2)</f>
        <v>0</v>
      </c>
      <c r="BL166" s="14" t="s">
        <v>106</v>
      </c>
      <c r="BM166" s="242" t="s">
        <v>293</v>
      </c>
    </row>
    <row r="167" s="2" customFormat="1" ht="24.15" customHeight="1">
      <c r="A167" s="35"/>
      <c r="B167" s="36"/>
      <c r="C167" s="230" t="s">
        <v>294</v>
      </c>
      <c r="D167" s="230" t="s">
        <v>152</v>
      </c>
      <c r="E167" s="231" t="s">
        <v>295</v>
      </c>
      <c r="F167" s="232" t="s">
        <v>296</v>
      </c>
      <c r="G167" s="233" t="s">
        <v>292</v>
      </c>
      <c r="H167" s="234">
        <v>771.60000000000002</v>
      </c>
      <c r="I167" s="235"/>
      <c r="J167" s="236">
        <f>ROUND(I167*H167,2)</f>
        <v>0</v>
      </c>
      <c r="K167" s="237"/>
      <c r="L167" s="41"/>
      <c r="M167" s="238" t="s">
        <v>1</v>
      </c>
      <c r="N167" s="239" t="s">
        <v>41</v>
      </c>
      <c r="O167" s="89"/>
      <c r="P167" s="240">
        <f>O167*H167</f>
        <v>0</v>
      </c>
      <c r="Q167" s="240">
        <v>0</v>
      </c>
      <c r="R167" s="240">
        <f>Q167*H167</f>
        <v>0</v>
      </c>
      <c r="S167" s="240">
        <v>0</v>
      </c>
      <c r="T167" s="241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42" t="s">
        <v>106</v>
      </c>
      <c r="AT167" s="242" t="s">
        <v>152</v>
      </c>
      <c r="AU167" s="242" t="s">
        <v>87</v>
      </c>
      <c r="AY167" s="14" t="s">
        <v>150</v>
      </c>
      <c r="BE167" s="243">
        <f>IF(N167="základná",J167,0)</f>
        <v>0</v>
      </c>
      <c r="BF167" s="243">
        <f>IF(N167="znížená",J167,0)</f>
        <v>0</v>
      </c>
      <c r="BG167" s="243">
        <f>IF(N167="zákl. prenesená",J167,0)</f>
        <v>0</v>
      </c>
      <c r="BH167" s="243">
        <f>IF(N167="zníž. prenesená",J167,0)</f>
        <v>0</v>
      </c>
      <c r="BI167" s="243">
        <f>IF(N167="nulová",J167,0)</f>
        <v>0</v>
      </c>
      <c r="BJ167" s="14" t="s">
        <v>87</v>
      </c>
      <c r="BK167" s="243">
        <f>ROUND(I167*H167,2)</f>
        <v>0</v>
      </c>
      <c r="BL167" s="14" t="s">
        <v>106</v>
      </c>
      <c r="BM167" s="242" t="s">
        <v>297</v>
      </c>
    </row>
    <row r="168" s="2" customFormat="1" ht="24.15" customHeight="1">
      <c r="A168" s="35"/>
      <c r="B168" s="36"/>
      <c r="C168" s="230" t="s">
        <v>298</v>
      </c>
      <c r="D168" s="230" t="s">
        <v>152</v>
      </c>
      <c r="E168" s="231" t="s">
        <v>299</v>
      </c>
      <c r="F168" s="232" t="s">
        <v>300</v>
      </c>
      <c r="G168" s="233" t="s">
        <v>292</v>
      </c>
      <c r="H168" s="234">
        <v>38.280000000000001</v>
      </c>
      <c r="I168" s="235"/>
      <c r="J168" s="236">
        <f>ROUND(I168*H168,2)</f>
        <v>0</v>
      </c>
      <c r="K168" s="237"/>
      <c r="L168" s="41"/>
      <c r="M168" s="238" t="s">
        <v>1</v>
      </c>
      <c r="N168" s="239" t="s">
        <v>41</v>
      </c>
      <c r="O168" s="89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42" t="s">
        <v>106</v>
      </c>
      <c r="AT168" s="242" t="s">
        <v>152</v>
      </c>
      <c r="AU168" s="242" t="s">
        <v>87</v>
      </c>
      <c r="AY168" s="14" t="s">
        <v>150</v>
      </c>
      <c r="BE168" s="243">
        <f>IF(N168="základná",J168,0)</f>
        <v>0</v>
      </c>
      <c r="BF168" s="243">
        <f>IF(N168="znížená",J168,0)</f>
        <v>0</v>
      </c>
      <c r="BG168" s="243">
        <f>IF(N168="zákl. prenesená",J168,0)</f>
        <v>0</v>
      </c>
      <c r="BH168" s="243">
        <f>IF(N168="zníž. prenesená",J168,0)</f>
        <v>0</v>
      </c>
      <c r="BI168" s="243">
        <f>IF(N168="nulová",J168,0)</f>
        <v>0</v>
      </c>
      <c r="BJ168" s="14" t="s">
        <v>87</v>
      </c>
      <c r="BK168" s="243">
        <f>ROUND(I168*H168,2)</f>
        <v>0</v>
      </c>
      <c r="BL168" s="14" t="s">
        <v>106</v>
      </c>
      <c r="BM168" s="242" t="s">
        <v>301</v>
      </c>
    </row>
    <row r="169" s="2" customFormat="1" ht="24.15" customHeight="1">
      <c r="A169" s="35"/>
      <c r="B169" s="36"/>
      <c r="C169" s="230" t="s">
        <v>302</v>
      </c>
      <c r="D169" s="230" t="s">
        <v>152</v>
      </c>
      <c r="E169" s="231" t="s">
        <v>303</v>
      </c>
      <c r="F169" s="232" t="s">
        <v>304</v>
      </c>
      <c r="G169" s="233" t="s">
        <v>292</v>
      </c>
      <c r="H169" s="234">
        <v>38.280000000000001</v>
      </c>
      <c r="I169" s="235"/>
      <c r="J169" s="236">
        <f>ROUND(I169*H169,2)</f>
        <v>0</v>
      </c>
      <c r="K169" s="237"/>
      <c r="L169" s="41"/>
      <c r="M169" s="238" t="s">
        <v>1</v>
      </c>
      <c r="N169" s="239" t="s">
        <v>41</v>
      </c>
      <c r="O169" s="89"/>
      <c r="P169" s="240">
        <f>O169*H169</f>
        <v>0</v>
      </c>
      <c r="Q169" s="240">
        <v>0</v>
      </c>
      <c r="R169" s="240">
        <f>Q169*H169</f>
        <v>0</v>
      </c>
      <c r="S169" s="240">
        <v>0</v>
      </c>
      <c r="T169" s="241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42" t="s">
        <v>106</v>
      </c>
      <c r="AT169" s="242" t="s">
        <v>152</v>
      </c>
      <c r="AU169" s="242" t="s">
        <v>87</v>
      </c>
      <c r="AY169" s="14" t="s">
        <v>150</v>
      </c>
      <c r="BE169" s="243">
        <f>IF(N169="základná",J169,0)</f>
        <v>0</v>
      </c>
      <c r="BF169" s="243">
        <f>IF(N169="znížená",J169,0)</f>
        <v>0</v>
      </c>
      <c r="BG169" s="243">
        <f>IF(N169="zákl. prenesená",J169,0)</f>
        <v>0</v>
      </c>
      <c r="BH169" s="243">
        <f>IF(N169="zníž. prenesená",J169,0)</f>
        <v>0</v>
      </c>
      <c r="BI169" s="243">
        <f>IF(N169="nulová",J169,0)</f>
        <v>0</v>
      </c>
      <c r="BJ169" s="14" t="s">
        <v>87</v>
      </c>
      <c r="BK169" s="243">
        <f>ROUND(I169*H169,2)</f>
        <v>0</v>
      </c>
      <c r="BL169" s="14" t="s">
        <v>106</v>
      </c>
      <c r="BM169" s="242" t="s">
        <v>305</v>
      </c>
    </row>
    <row r="170" s="12" customFormat="1" ht="22.8" customHeight="1">
      <c r="A170" s="12"/>
      <c r="B170" s="214"/>
      <c r="C170" s="215"/>
      <c r="D170" s="216" t="s">
        <v>74</v>
      </c>
      <c r="E170" s="228" t="s">
        <v>306</v>
      </c>
      <c r="F170" s="228" t="s">
        <v>307</v>
      </c>
      <c r="G170" s="215"/>
      <c r="H170" s="215"/>
      <c r="I170" s="218"/>
      <c r="J170" s="229">
        <f>BK170</f>
        <v>0</v>
      </c>
      <c r="K170" s="215"/>
      <c r="L170" s="220"/>
      <c r="M170" s="221"/>
      <c r="N170" s="222"/>
      <c r="O170" s="222"/>
      <c r="P170" s="223">
        <f>P171</f>
        <v>0</v>
      </c>
      <c r="Q170" s="222"/>
      <c r="R170" s="223">
        <f>R171</f>
        <v>0</v>
      </c>
      <c r="S170" s="222"/>
      <c r="T170" s="224">
        <f>T171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225" t="s">
        <v>80</v>
      </c>
      <c r="AT170" s="226" t="s">
        <v>74</v>
      </c>
      <c r="AU170" s="226" t="s">
        <v>80</v>
      </c>
      <c r="AY170" s="225" t="s">
        <v>150</v>
      </c>
      <c r="BK170" s="227">
        <f>BK171</f>
        <v>0</v>
      </c>
    </row>
    <row r="171" s="2" customFormat="1" ht="33" customHeight="1">
      <c r="A171" s="35"/>
      <c r="B171" s="36"/>
      <c r="C171" s="230" t="s">
        <v>308</v>
      </c>
      <c r="D171" s="230" t="s">
        <v>152</v>
      </c>
      <c r="E171" s="231" t="s">
        <v>309</v>
      </c>
      <c r="F171" s="232" t="s">
        <v>310</v>
      </c>
      <c r="G171" s="233" t="s">
        <v>292</v>
      </c>
      <c r="H171" s="234">
        <v>1129.8789999999999</v>
      </c>
      <c r="I171" s="235"/>
      <c r="J171" s="236">
        <f>ROUND(I171*H171,2)</f>
        <v>0</v>
      </c>
      <c r="K171" s="237"/>
      <c r="L171" s="41"/>
      <c r="M171" s="238" t="s">
        <v>1</v>
      </c>
      <c r="N171" s="239" t="s">
        <v>41</v>
      </c>
      <c r="O171" s="89"/>
      <c r="P171" s="240">
        <f>O171*H171</f>
        <v>0</v>
      </c>
      <c r="Q171" s="240">
        <v>0</v>
      </c>
      <c r="R171" s="240">
        <f>Q171*H171</f>
        <v>0</v>
      </c>
      <c r="S171" s="240">
        <v>0</v>
      </c>
      <c r="T171" s="241">
        <f>S171*H171</f>
        <v>0</v>
      </c>
      <c r="U171" s="35"/>
      <c r="V171" s="35"/>
      <c r="W171" s="35"/>
      <c r="X171" s="35"/>
      <c r="Y171" s="35"/>
      <c r="Z171" s="35"/>
      <c r="AA171" s="35"/>
      <c r="AB171" s="35"/>
      <c r="AC171" s="35"/>
      <c r="AD171" s="35"/>
      <c r="AE171" s="35"/>
      <c r="AR171" s="242" t="s">
        <v>106</v>
      </c>
      <c r="AT171" s="242" t="s">
        <v>152</v>
      </c>
      <c r="AU171" s="242" t="s">
        <v>87</v>
      </c>
      <c r="AY171" s="14" t="s">
        <v>150</v>
      </c>
      <c r="BE171" s="243">
        <f>IF(N171="základná",J171,0)</f>
        <v>0</v>
      </c>
      <c r="BF171" s="243">
        <f>IF(N171="znížená",J171,0)</f>
        <v>0</v>
      </c>
      <c r="BG171" s="243">
        <f>IF(N171="zákl. prenesená",J171,0)</f>
        <v>0</v>
      </c>
      <c r="BH171" s="243">
        <f>IF(N171="zníž. prenesená",J171,0)</f>
        <v>0</v>
      </c>
      <c r="BI171" s="243">
        <f>IF(N171="nulová",J171,0)</f>
        <v>0</v>
      </c>
      <c r="BJ171" s="14" t="s">
        <v>87</v>
      </c>
      <c r="BK171" s="243">
        <f>ROUND(I171*H171,2)</f>
        <v>0</v>
      </c>
      <c r="BL171" s="14" t="s">
        <v>106</v>
      </c>
      <c r="BM171" s="242" t="s">
        <v>311</v>
      </c>
    </row>
    <row r="172" s="12" customFormat="1" ht="25.92" customHeight="1">
      <c r="A172" s="12"/>
      <c r="B172" s="214"/>
      <c r="C172" s="215"/>
      <c r="D172" s="216" t="s">
        <v>74</v>
      </c>
      <c r="E172" s="217" t="s">
        <v>177</v>
      </c>
      <c r="F172" s="217" t="s">
        <v>312</v>
      </c>
      <c r="G172" s="215"/>
      <c r="H172" s="215"/>
      <c r="I172" s="218"/>
      <c r="J172" s="219">
        <f>BK172</f>
        <v>0</v>
      </c>
      <c r="K172" s="215"/>
      <c r="L172" s="220"/>
      <c r="M172" s="221"/>
      <c r="N172" s="222"/>
      <c r="O172" s="222"/>
      <c r="P172" s="223">
        <f>P173</f>
        <v>0</v>
      </c>
      <c r="Q172" s="222"/>
      <c r="R172" s="223">
        <f>R173</f>
        <v>0</v>
      </c>
      <c r="S172" s="222"/>
      <c r="T172" s="224">
        <f>T173</f>
        <v>0</v>
      </c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R172" s="225" t="s">
        <v>84</v>
      </c>
      <c r="AT172" s="226" t="s">
        <v>74</v>
      </c>
      <c r="AU172" s="226" t="s">
        <v>75</v>
      </c>
      <c r="AY172" s="225" t="s">
        <v>150</v>
      </c>
      <c r="BK172" s="227">
        <f>BK173</f>
        <v>0</v>
      </c>
    </row>
    <row r="173" s="12" customFormat="1" ht="22.8" customHeight="1">
      <c r="A173" s="12"/>
      <c r="B173" s="214"/>
      <c r="C173" s="215"/>
      <c r="D173" s="216" t="s">
        <v>74</v>
      </c>
      <c r="E173" s="228" t="s">
        <v>313</v>
      </c>
      <c r="F173" s="228" t="s">
        <v>314</v>
      </c>
      <c r="G173" s="215"/>
      <c r="H173" s="215"/>
      <c r="I173" s="218"/>
      <c r="J173" s="229">
        <f>BK173</f>
        <v>0</v>
      </c>
      <c r="K173" s="215"/>
      <c r="L173" s="220"/>
      <c r="M173" s="221"/>
      <c r="N173" s="222"/>
      <c r="O173" s="222"/>
      <c r="P173" s="223">
        <f>P174</f>
        <v>0</v>
      </c>
      <c r="Q173" s="222"/>
      <c r="R173" s="223">
        <f>R174</f>
        <v>0</v>
      </c>
      <c r="S173" s="222"/>
      <c r="T173" s="224">
        <f>T174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25" t="s">
        <v>84</v>
      </c>
      <c r="AT173" s="226" t="s">
        <v>74</v>
      </c>
      <c r="AU173" s="226" t="s">
        <v>80</v>
      </c>
      <c r="AY173" s="225" t="s">
        <v>150</v>
      </c>
      <c r="BK173" s="227">
        <f>BK174</f>
        <v>0</v>
      </c>
    </row>
    <row r="174" s="2" customFormat="1" ht="33" customHeight="1">
      <c r="A174" s="35"/>
      <c r="B174" s="36"/>
      <c r="C174" s="230" t="s">
        <v>315</v>
      </c>
      <c r="D174" s="230" t="s">
        <v>152</v>
      </c>
      <c r="E174" s="231" t="s">
        <v>316</v>
      </c>
      <c r="F174" s="232" t="s">
        <v>317</v>
      </c>
      <c r="G174" s="233" t="s">
        <v>175</v>
      </c>
      <c r="H174" s="234">
        <v>141.25</v>
      </c>
      <c r="I174" s="235"/>
      <c r="J174" s="236">
        <f>ROUND(I174*H174,2)</f>
        <v>0</v>
      </c>
      <c r="K174" s="237"/>
      <c r="L174" s="41"/>
      <c r="M174" s="255" t="s">
        <v>1</v>
      </c>
      <c r="N174" s="256" t="s">
        <v>41</v>
      </c>
      <c r="O174" s="257"/>
      <c r="P174" s="258">
        <f>O174*H174</f>
        <v>0</v>
      </c>
      <c r="Q174" s="258">
        <v>0</v>
      </c>
      <c r="R174" s="258">
        <f>Q174*H174</f>
        <v>0</v>
      </c>
      <c r="S174" s="258">
        <v>0</v>
      </c>
      <c r="T174" s="259">
        <f>S174*H174</f>
        <v>0</v>
      </c>
      <c r="U174" s="35"/>
      <c r="V174" s="35"/>
      <c r="W174" s="35"/>
      <c r="X174" s="35"/>
      <c r="Y174" s="35"/>
      <c r="Z174" s="35"/>
      <c r="AA174" s="35"/>
      <c r="AB174" s="35"/>
      <c r="AC174" s="35"/>
      <c r="AD174" s="35"/>
      <c r="AE174" s="35"/>
      <c r="AR174" s="242" t="s">
        <v>318</v>
      </c>
      <c r="AT174" s="242" t="s">
        <v>152</v>
      </c>
      <c r="AU174" s="242" t="s">
        <v>87</v>
      </c>
      <c r="AY174" s="14" t="s">
        <v>150</v>
      </c>
      <c r="BE174" s="243">
        <f>IF(N174="základná",J174,0)</f>
        <v>0</v>
      </c>
      <c r="BF174" s="243">
        <f>IF(N174="znížená",J174,0)</f>
        <v>0</v>
      </c>
      <c r="BG174" s="243">
        <f>IF(N174="zákl. prenesená",J174,0)</f>
        <v>0</v>
      </c>
      <c r="BH174" s="243">
        <f>IF(N174="zníž. prenesená",J174,0)</f>
        <v>0</v>
      </c>
      <c r="BI174" s="243">
        <f>IF(N174="nulová",J174,0)</f>
        <v>0</v>
      </c>
      <c r="BJ174" s="14" t="s">
        <v>87</v>
      </c>
      <c r="BK174" s="243">
        <f>ROUND(I174*H174,2)</f>
        <v>0</v>
      </c>
      <c r="BL174" s="14" t="s">
        <v>318</v>
      </c>
      <c r="BM174" s="242" t="s">
        <v>319</v>
      </c>
    </row>
    <row r="175" s="2" customFormat="1" ht="6.96" customHeight="1">
      <c r="A175" s="35"/>
      <c r="B175" s="64"/>
      <c r="C175" s="65"/>
      <c r="D175" s="65"/>
      <c r="E175" s="65"/>
      <c r="F175" s="65"/>
      <c r="G175" s="65"/>
      <c r="H175" s="65"/>
      <c r="I175" s="65"/>
      <c r="J175" s="65"/>
      <c r="K175" s="65"/>
      <c r="L175" s="41"/>
      <c r="M175" s="35"/>
      <c r="O175" s="35"/>
      <c r="P175" s="35"/>
      <c r="Q175" s="35"/>
      <c r="R175" s="35"/>
      <c r="S175" s="35"/>
      <c r="T175" s="35"/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</row>
  </sheetData>
  <sheetProtection sheet="1" autoFilter="0" formatColumns="0" formatRows="0" objects="1" scenarios="1" spinCount="100000" saltValue="sGzHNRHX3poH9TJZqYzeNUkq9/rnJDT2YURVPD8zsnTMEW44TMaV5caB3QiGRH16KwW4iUE2GNBM/y2nhIfmPA==" hashValue="smiHwdHY2c28mDVfJ8CCe8+CPO+eHGEmFZBcJuq6T1bhZqg4d/M0vvLdr7k/eFAvfgjEVuS9jHHTkQ1bQgkxQw==" algorithmName="SHA-512" password="CC35"/>
  <autoFilter ref="C124:K174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86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30" customHeight="1">
      <c r="A9" s="35"/>
      <c r="B9" s="41"/>
      <c r="C9" s="35"/>
      <c r="D9" s="35"/>
      <c r="E9" s="150" t="s">
        <v>320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ROUND(J127,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ROUND((SUM(BE127:BE178)),  2)</f>
        <v>0</v>
      </c>
      <c r="G33" s="158"/>
      <c r="H33" s="158"/>
      <c r="I33" s="165">
        <v>0.20000000000000001</v>
      </c>
      <c r="J33" s="164">
        <f>ROUND(((SUM(BE127:BE178))*I33),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ROUND((SUM(BF127:BF178)),  2)</f>
        <v>0</v>
      </c>
      <c r="G34" s="158"/>
      <c r="H34" s="158"/>
      <c r="I34" s="165">
        <v>0.20000000000000001</v>
      </c>
      <c r="J34" s="164">
        <f>ROUND(((SUM(BF127:BF178))*I34),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ROUND((SUM(BG127:BG178)),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ROUND((SUM(BH127:BH178)),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ROUND((SUM(BI127:BI178)),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30" customHeight="1">
      <c r="A87" s="35"/>
      <c r="B87" s="36"/>
      <c r="C87" s="37"/>
      <c r="D87" s="37"/>
      <c r="E87" s="74" t="str">
        <f>E9</f>
        <v>3 - SO 03 - Oprava cesty a vybudovanie odstavných plôch pri MŠ Osloboditeľov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J127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J128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J129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129</v>
      </c>
      <c r="E99" s="199"/>
      <c r="F99" s="199"/>
      <c r="G99" s="199"/>
      <c r="H99" s="199"/>
      <c r="I99" s="199"/>
      <c r="J99" s="200">
        <f>J141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130</v>
      </c>
      <c r="E100" s="199"/>
      <c r="F100" s="199"/>
      <c r="G100" s="199"/>
      <c r="H100" s="199"/>
      <c r="I100" s="199"/>
      <c r="J100" s="200">
        <f>J144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131</v>
      </c>
      <c r="E101" s="199"/>
      <c r="F101" s="199"/>
      <c r="G101" s="199"/>
      <c r="H101" s="199"/>
      <c r="I101" s="199"/>
      <c r="J101" s="200">
        <f>J147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321</v>
      </c>
      <c r="E102" s="199"/>
      <c r="F102" s="199"/>
      <c r="G102" s="199"/>
      <c r="H102" s="199"/>
      <c r="I102" s="199"/>
      <c r="J102" s="200">
        <f>J154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322</v>
      </c>
      <c r="E103" s="199"/>
      <c r="F103" s="199"/>
      <c r="G103" s="199"/>
      <c r="H103" s="199"/>
      <c r="I103" s="199"/>
      <c r="J103" s="200">
        <f>J157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97"/>
      <c r="C104" s="131"/>
      <c r="D104" s="198" t="s">
        <v>133</v>
      </c>
      <c r="E104" s="199"/>
      <c r="F104" s="199"/>
      <c r="G104" s="199"/>
      <c r="H104" s="199"/>
      <c r="I104" s="199"/>
      <c r="J104" s="200">
        <f>J171</f>
        <v>0</v>
      </c>
      <c r="K104" s="131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9" customFormat="1" ht="24.96" customHeight="1">
      <c r="A105" s="9"/>
      <c r="B105" s="191"/>
      <c r="C105" s="192"/>
      <c r="D105" s="193" t="s">
        <v>134</v>
      </c>
      <c r="E105" s="194"/>
      <c r="F105" s="194"/>
      <c r="G105" s="194"/>
      <c r="H105" s="194"/>
      <c r="I105" s="194"/>
      <c r="J105" s="195">
        <f>J173</f>
        <v>0</v>
      </c>
      <c r="K105" s="192"/>
      <c r="L105" s="196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hidden="1" s="10" customFormat="1" ht="19.92" customHeight="1">
      <c r="A106" s="10"/>
      <c r="B106" s="197"/>
      <c r="C106" s="131"/>
      <c r="D106" s="198" t="s">
        <v>135</v>
      </c>
      <c r="E106" s="199"/>
      <c r="F106" s="199"/>
      <c r="G106" s="199"/>
      <c r="H106" s="199"/>
      <c r="I106" s="199"/>
      <c r="J106" s="200">
        <f>J174</f>
        <v>0</v>
      </c>
      <c r="K106" s="131"/>
      <c r="L106" s="201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hidden="1" s="9" customFormat="1" ht="24.96" customHeight="1">
      <c r="A107" s="9"/>
      <c r="B107" s="191"/>
      <c r="C107" s="192"/>
      <c r="D107" s="193" t="s">
        <v>323</v>
      </c>
      <c r="E107" s="194"/>
      <c r="F107" s="194"/>
      <c r="G107" s="194"/>
      <c r="H107" s="194"/>
      <c r="I107" s="194"/>
      <c r="J107" s="195">
        <f>J176</f>
        <v>0</v>
      </c>
      <c r="K107" s="192"/>
      <c r="L107" s="196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hidden="1" s="2" customFormat="1" ht="21.84" customHeight="1">
      <c r="A108" s="35"/>
      <c r="B108" s="36"/>
      <c r="C108" s="37"/>
      <c r="D108" s="37"/>
      <c r="E108" s="37"/>
      <c r="F108" s="37"/>
      <c r="G108" s="37"/>
      <c r="H108" s="37"/>
      <c r="I108" s="37"/>
      <c r="J108" s="37"/>
      <c r="K108" s="37"/>
      <c r="L108" s="61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hidden="1" s="2" customFormat="1" ht="6.96" customHeight="1">
      <c r="A109" s="35"/>
      <c r="B109" s="64"/>
      <c r="C109" s="65"/>
      <c r="D109" s="65"/>
      <c r="E109" s="65"/>
      <c r="F109" s="65"/>
      <c r="G109" s="65"/>
      <c r="H109" s="65"/>
      <c r="I109" s="65"/>
      <c r="J109" s="65"/>
      <c r="K109" s="65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hidden="1"/>
    <row r="111" hidden="1"/>
    <row r="112" hidden="1"/>
    <row r="113" s="2" customFormat="1" ht="6.96" customHeight="1">
      <c r="A113" s="35"/>
      <c r="B113" s="66"/>
      <c r="C113" s="67"/>
      <c r="D113" s="67"/>
      <c r="E113" s="67"/>
      <c r="F113" s="67"/>
      <c r="G113" s="67"/>
      <c r="H113" s="67"/>
      <c r="I113" s="67"/>
      <c r="J113" s="67"/>
      <c r="K113" s="6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24.96" customHeight="1">
      <c r="A114" s="35"/>
      <c r="B114" s="36"/>
      <c r="C114" s="20" t="s">
        <v>136</v>
      </c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15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6.5" customHeight="1">
      <c r="A117" s="35"/>
      <c r="B117" s="36"/>
      <c r="C117" s="37"/>
      <c r="D117" s="37"/>
      <c r="E117" s="186" t="str">
        <f>E7</f>
        <v>Spevnené plochy na území Mesta Humenné 2023</v>
      </c>
      <c r="F117" s="29"/>
      <c r="G117" s="29"/>
      <c r="H117" s="29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2" customHeight="1">
      <c r="A118" s="35"/>
      <c r="B118" s="36"/>
      <c r="C118" s="29" t="s">
        <v>119</v>
      </c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30" customHeight="1">
      <c r="A119" s="35"/>
      <c r="B119" s="36"/>
      <c r="C119" s="37"/>
      <c r="D119" s="37"/>
      <c r="E119" s="74" t="str">
        <f>E9</f>
        <v>3 - SO 03 - Oprava cesty a vybudovanie odstavných plôch pri MŠ Osloboditeľov</v>
      </c>
      <c r="F119" s="37"/>
      <c r="G119" s="37"/>
      <c r="H119" s="37"/>
      <c r="I119" s="37"/>
      <c r="J119" s="37"/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2" customHeight="1">
      <c r="A121" s="35"/>
      <c r="B121" s="36"/>
      <c r="C121" s="29" t="s">
        <v>19</v>
      </c>
      <c r="D121" s="37"/>
      <c r="E121" s="37"/>
      <c r="F121" s="24" t="str">
        <f>F12</f>
        <v>Humenné</v>
      </c>
      <c r="G121" s="37"/>
      <c r="H121" s="37"/>
      <c r="I121" s="29" t="s">
        <v>21</v>
      </c>
      <c r="J121" s="77" t="str">
        <f>IF(J12="","",J12)</f>
        <v>28. 6. 2023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6.96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5.15" customHeight="1">
      <c r="A123" s="35"/>
      <c r="B123" s="36"/>
      <c r="C123" s="29" t="s">
        <v>23</v>
      </c>
      <c r="D123" s="37"/>
      <c r="E123" s="37"/>
      <c r="F123" s="24" t="str">
        <f>E15</f>
        <v>Mestský úrad Humenné</v>
      </c>
      <c r="G123" s="37"/>
      <c r="H123" s="37"/>
      <c r="I123" s="29" t="s">
        <v>31</v>
      </c>
      <c r="J123" s="33" t="str">
        <f>E21</f>
        <v xml:space="preserve"> </v>
      </c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5.15" customHeight="1">
      <c r="A124" s="35"/>
      <c r="B124" s="36"/>
      <c r="C124" s="29" t="s">
        <v>29</v>
      </c>
      <c r="D124" s="37"/>
      <c r="E124" s="37"/>
      <c r="F124" s="24" t="str">
        <f>IF(E18="","",E18)</f>
        <v>Vyplň údaj</v>
      </c>
      <c r="G124" s="37"/>
      <c r="H124" s="37"/>
      <c r="I124" s="29" t="s">
        <v>33</v>
      </c>
      <c r="J124" s="33" t="str">
        <f>E24</f>
        <v xml:space="preserve"> </v>
      </c>
      <c r="K124" s="37"/>
      <c r="L124" s="61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2" customFormat="1" ht="10.32" customHeight="1">
      <c r="A125" s="35"/>
      <c r="B125" s="36"/>
      <c r="C125" s="37"/>
      <c r="D125" s="37"/>
      <c r="E125" s="37"/>
      <c r="F125" s="37"/>
      <c r="G125" s="37"/>
      <c r="H125" s="37"/>
      <c r="I125" s="37"/>
      <c r="J125" s="37"/>
      <c r="K125" s="37"/>
      <c r="L125" s="61"/>
      <c r="S125" s="35"/>
      <c r="T125" s="35"/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</row>
    <row r="126" s="11" customFormat="1" ht="29.28" customHeight="1">
      <c r="A126" s="202"/>
      <c r="B126" s="203"/>
      <c r="C126" s="204" t="s">
        <v>137</v>
      </c>
      <c r="D126" s="205" t="s">
        <v>60</v>
      </c>
      <c r="E126" s="205" t="s">
        <v>56</v>
      </c>
      <c r="F126" s="205" t="s">
        <v>57</v>
      </c>
      <c r="G126" s="205" t="s">
        <v>138</v>
      </c>
      <c r="H126" s="205" t="s">
        <v>139</v>
      </c>
      <c r="I126" s="205" t="s">
        <v>140</v>
      </c>
      <c r="J126" s="206" t="s">
        <v>124</v>
      </c>
      <c r="K126" s="207" t="s">
        <v>141</v>
      </c>
      <c r="L126" s="208"/>
      <c r="M126" s="98" t="s">
        <v>1</v>
      </c>
      <c r="N126" s="99" t="s">
        <v>39</v>
      </c>
      <c r="O126" s="99" t="s">
        <v>142</v>
      </c>
      <c r="P126" s="99" t="s">
        <v>143</v>
      </c>
      <c r="Q126" s="99" t="s">
        <v>144</v>
      </c>
      <c r="R126" s="99" t="s">
        <v>145</v>
      </c>
      <c r="S126" s="99" t="s">
        <v>146</v>
      </c>
      <c r="T126" s="100" t="s">
        <v>147</v>
      </c>
      <c r="U126" s="202"/>
      <c r="V126" s="202"/>
      <c r="W126" s="202"/>
      <c r="X126" s="202"/>
      <c r="Y126" s="202"/>
      <c r="Z126" s="202"/>
      <c r="AA126" s="202"/>
      <c r="AB126" s="202"/>
      <c r="AC126" s="202"/>
      <c r="AD126" s="202"/>
      <c r="AE126" s="202"/>
    </row>
    <row r="127" s="2" customFormat="1" ht="22.8" customHeight="1">
      <c r="A127" s="35"/>
      <c r="B127" s="36"/>
      <c r="C127" s="105" t="s">
        <v>125</v>
      </c>
      <c r="D127" s="37"/>
      <c r="E127" s="37"/>
      <c r="F127" s="37"/>
      <c r="G127" s="37"/>
      <c r="H127" s="37"/>
      <c r="I127" s="37"/>
      <c r="J127" s="209">
        <f>BK127</f>
        <v>0</v>
      </c>
      <c r="K127" s="37"/>
      <c r="L127" s="41"/>
      <c r="M127" s="101"/>
      <c r="N127" s="210"/>
      <c r="O127" s="102"/>
      <c r="P127" s="211">
        <f>P128+P173+P176</f>
        <v>0</v>
      </c>
      <c r="Q127" s="102"/>
      <c r="R127" s="211">
        <f>R128+R173+R176</f>
        <v>294.84210569000004</v>
      </c>
      <c r="S127" s="102"/>
      <c r="T127" s="212">
        <f>T128+T173+T176</f>
        <v>307.06999999999999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T127" s="14" t="s">
        <v>74</v>
      </c>
      <c r="AU127" s="14" t="s">
        <v>126</v>
      </c>
      <c r="BK127" s="213">
        <f>BK128+BK173+BK176</f>
        <v>0</v>
      </c>
    </row>
    <row r="128" s="12" customFormat="1" ht="25.92" customHeight="1">
      <c r="A128" s="12"/>
      <c r="B128" s="214"/>
      <c r="C128" s="215"/>
      <c r="D128" s="216" t="s">
        <v>74</v>
      </c>
      <c r="E128" s="217" t="s">
        <v>148</v>
      </c>
      <c r="F128" s="217" t="s">
        <v>149</v>
      </c>
      <c r="G128" s="215"/>
      <c r="H128" s="215"/>
      <c r="I128" s="218"/>
      <c r="J128" s="219">
        <f>BK128</f>
        <v>0</v>
      </c>
      <c r="K128" s="215"/>
      <c r="L128" s="220"/>
      <c r="M128" s="221"/>
      <c r="N128" s="222"/>
      <c r="O128" s="222"/>
      <c r="P128" s="223">
        <f>P129+P141+P144+P147+P154+P157+P171</f>
        <v>0</v>
      </c>
      <c r="Q128" s="222"/>
      <c r="R128" s="223">
        <f>R129+R141+R144+R147+R154+R157+R171</f>
        <v>294.84210569000004</v>
      </c>
      <c r="S128" s="222"/>
      <c r="T128" s="224">
        <f>T129+T141+T144+T147+T154+T157+T171</f>
        <v>307.06999999999999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80</v>
      </c>
      <c r="AT128" s="226" t="s">
        <v>74</v>
      </c>
      <c r="AU128" s="226" t="s">
        <v>75</v>
      </c>
      <c r="AY128" s="225" t="s">
        <v>150</v>
      </c>
      <c r="BK128" s="227">
        <f>BK129+BK141+BK144+BK147+BK154+BK157+BK171</f>
        <v>0</v>
      </c>
    </row>
    <row r="129" s="12" customFormat="1" ht="22.8" customHeight="1">
      <c r="A129" s="12"/>
      <c r="B129" s="214"/>
      <c r="C129" s="215"/>
      <c r="D129" s="216" t="s">
        <v>74</v>
      </c>
      <c r="E129" s="228" t="s">
        <v>80</v>
      </c>
      <c r="F129" s="228" t="s">
        <v>151</v>
      </c>
      <c r="G129" s="215"/>
      <c r="H129" s="215"/>
      <c r="I129" s="218"/>
      <c r="J129" s="229">
        <f>BK129</f>
        <v>0</v>
      </c>
      <c r="K129" s="215"/>
      <c r="L129" s="220"/>
      <c r="M129" s="221"/>
      <c r="N129" s="222"/>
      <c r="O129" s="222"/>
      <c r="P129" s="223">
        <f>SUM(P130:P140)</f>
        <v>0</v>
      </c>
      <c r="Q129" s="222"/>
      <c r="R129" s="223">
        <f>SUM(R130:R140)</f>
        <v>0.00214</v>
      </c>
      <c r="S129" s="222"/>
      <c r="T129" s="224">
        <f>SUM(T130:T140)</f>
        <v>307.06999999999999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5" t="s">
        <v>80</v>
      </c>
      <c r="AT129" s="226" t="s">
        <v>74</v>
      </c>
      <c r="AU129" s="226" t="s">
        <v>80</v>
      </c>
      <c r="AY129" s="225" t="s">
        <v>150</v>
      </c>
      <c r="BK129" s="227">
        <f>SUM(BK130:BK140)</f>
        <v>0</v>
      </c>
    </row>
    <row r="130" s="2" customFormat="1" ht="24.15" customHeight="1">
      <c r="A130" s="35"/>
      <c r="B130" s="36"/>
      <c r="C130" s="230" t="s">
        <v>80</v>
      </c>
      <c r="D130" s="230" t="s">
        <v>152</v>
      </c>
      <c r="E130" s="231" t="s">
        <v>324</v>
      </c>
      <c r="F130" s="232" t="s">
        <v>325</v>
      </c>
      <c r="G130" s="233" t="s">
        <v>175</v>
      </c>
      <c r="H130" s="234">
        <v>1190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</v>
      </c>
      <c r="R130" s="240">
        <f>Q130*H130</f>
        <v>0</v>
      </c>
      <c r="S130" s="240">
        <v>0.25</v>
      </c>
      <c r="T130" s="241">
        <f>S130*H130</f>
        <v>297.5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326</v>
      </c>
    </row>
    <row r="131" s="2" customFormat="1" ht="33" customHeight="1">
      <c r="A131" s="35"/>
      <c r="B131" s="36"/>
      <c r="C131" s="230" t="s">
        <v>87</v>
      </c>
      <c r="D131" s="230" t="s">
        <v>152</v>
      </c>
      <c r="E131" s="231" t="s">
        <v>327</v>
      </c>
      <c r="F131" s="232" t="s">
        <v>328</v>
      </c>
      <c r="G131" s="233" t="s">
        <v>155</v>
      </c>
      <c r="H131" s="234">
        <v>66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</v>
      </c>
      <c r="R131" s="240">
        <f>Q131*H131</f>
        <v>0</v>
      </c>
      <c r="S131" s="240">
        <v>0.14499999999999999</v>
      </c>
      <c r="T131" s="241">
        <f>S131*H131</f>
        <v>9.5699999999999985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329</v>
      </c>
    </row>
    <row r="132" s="2" customFormat="1" ht="24.15" customHeight="1">
      <c r="A132" s="35"/>
      <c r="B132" s="36"/>
      <c r="C132" s="230" t="s">
        <v>84</v>
      </c>
      <c r="D132" s="230" t="s">
        <v>152</v>
      </c>
      <c r="E132" s="231" t="s">
        <v>330</v>
      </c>
      <c r="F132" s="232" t="s">
        <v>331</v>
      </c>
      <c r="G132" s="233" t="s">
        <v>159</v>
      </c>
      <c r="H132" s="234">
        <v>96.096000000000004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332</v>
      </c>
    </row>
    <row r="133" s="2" customFormat="1" ht="24.15" customHeight="1">
      <c r="A133" s="35"/>
      <c r="B133" s="36"/>
      <c r="C133" s="230" t="s">
        <v>106</v>
      </c>
      <c r="D133" s="230" t="s">
        <v>152</v>
      </c>
      <c r="E133" s="231" t="s">
        <v>161</v>
      </c>
      <c r="F133" s="232" t="s">
        <v>162</v>
      </c>
      <c r="G133" s="233" t="s">
        <v>159</v>
      </c>
      <c r="H133" s="234">
        <v>96.096000000000004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333</v>
      </c>
    </row>
    <row r="134" s="2" customFormat="1" ht="33" customHeight="1">
      <c r="A134" s="35"/>
      <c r="B134" s="36"/>
      <c r="C134" s="230" t="s">
        <v>109</v>
      </c>
      <c r="D134" s="230" t="s">
        <v>152</v>
      </c>
      <c r="E134" s="231" t="s">
        <v>164</v>
      </c>
      <c r="F134" s="232" t="s">
        <v>165</v>
      </c>
      <c r="G134" s="233" t="s">
        <v>159</v>
      </c>
      <c r="H134" s="234">
        <v>96.096000000000004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334</v>
      </c>
    </row>
    <row r="135" s="2" customFormat="1" ht="37.8" customHeight="1">
      <c r="A135" s="35"/>
      <c r="B135" s="36"/>
      <c r="C135" s="230" t="s">
        <v>112</v>
      </c>
      <c r="D135" s="230" t="s">
        <v>152</v>
      </c>
      <c r="E135" s="231" t="s">
        <v>167</v>
      </c>
      <c r="F135" s="232" t="s">
        <v>168</v>
      </c>
      <c r="G135" s="233" t="s">
        <v>159</v>
      </c>
      <c r="H135" s="234">
        <v>768.76800000000003</v>
      </c>
      <c r="I135" s="235"/>
      <c r="J135" s="236">
        <f>ROUND(I135*H135,2)</f>
        <v>0</v>
      </c>
      <c r="K135" s="237"/>
      <c r="L135" s="41"/>
      <c r="M135" s="238" t="s">
        <v>1</v>
      </c>
      <c r="N135" s="239" t="s">
        <v>41</v>
      </c>
      <c r="O135" s="89"/>
      <c r="P135" s="240">
        <f>O135*H135</f>
        <v>0</v>
      </c>
      <c r="Q135" s="240">
        <v>0</v>
      </c>
      <c r="R135" s="240">
        <f>Q135*H135</f>
        <v>0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106</v>
      </c>
      <c r="AT135" s="242" t="s">
        <v>152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335</v>
      </c>
    </row>
    <row r="136" s="2" customFormat="1" ht="16.5" customHeight="1">
      <c r="A136" s="35"/>
      <c r="B136" s="36"/>
      <c r="C136" s="230" t="s">
        <v>115</v>
      </c>
      <c r="D136" s="230" t="s">
        <v>152</v>
      </c>
      <c r="E136" s="231" t="s">
        <v>170</v>
      </c>
      <c r="F136" s="232" t="s">
        <v>171</v>
      </c>
      <c r="G136" s="233" t="s">
        <v>159</v>
      </c>
      <c r="H136" s="234">
        <v>96.096000000000004</v>
      </c>
      <c r="I136" s="235"/>
      <c r="J136" s="236">
        <f>ROUND(I136*H136,2)</f>
        <v>0</v>
      </c>
      <c r="K136" s="237"/>
      <c r="L136" s="41"/>
      <c r="M136" s="238" t="s">
        <v>1</v>
      </c>
      <c r="N136" s="239" t="s">
        <v>41</v>
      </c>
      <c r="O136" s="89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106</v>
      </c>
      <c r="AT136" s="242" t="s">
        <v>152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336</v>
      </c>
    </row>
    <row r="137" s="2" customFormat="1" ht="21.75" customHeight="1">
      <c r="A137" s="35"/>
      <c r="B137" s="36"/>
      <c r="C137" s="230" t="s">
        <v>90</v>
      </c>
      <c r="D137" s="230" t="s">
        <v>152</v>
      </c>
      <c r="E137" s="231" t="s">
        <v>173</v>
      </c>
      <c r="F137" s="232" t="s">
        <v>174</v>
      </c>
      <c r="G137" s="233" t="s">
        <v>175</v>
      </c>
      <c r="H137" s="234">
        <v>68.5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337</v>
      </c>
    </row>
    <row r="138" s="2" customFormat="1" ht="16.5" customHeight="1">
      <c r="A138" s="35"/>
      <c r="B138" s="36"/>
      <c r="C138" s="244" t="s">
        <v>182</v>
      </c>
      <c r="D138" s="244" t="s">
        <v>177</v>
      </c>
      <c r="E138" s="245" t="s">
        <v>338</v>
      </c>
      <c r="F138" s="246" t="s">
        <v>339</v>
      </c>
      <c r="G138" s="247" t="s">
        <v>180</v>
      </c>
      <c r="H138" s="248">
        <v>2.1400000000000001</v>
      </c>
      <c r="I138" s="249"/>
      <c r="J138" s="250">
        <f>ROUND(I138*H138,2)</f>
        <v>0</v>
      </c>
      <c r="K138" s="251"/>
      <c r="L138" s="252"/>
      <c r="M138" s="253" t="s">
        <v>1</v>
      </c>
      <c r="N138" s="254" t="s">
        <v>41</v>
      </c>
      <c r="O138" s="89"/>
      <c r="P138" s="240">
        <f>O138*H138</f>
        <v>0</v>
      </c>
      <c r="Q138" s="240">
        <v>0.001</v>
      </c>
      <c r="R138" s="240">
        <f>Q138*H138</f>
        <v>0.00214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90</v>
      </c>
      <c r="AT138" s="242" t="s">
        <v>177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340</v>
      </c>
    </row>
    <row r="139" s="2" customFormat="1" ht="21.75" customHeight="1">
      <c r="A139" s="35"/>
      <c r="B139" s="36"/>
      <c r="C139" s="230" t="s">
        <v>187</v>
      </c>
      <c r="D139" s="230" t="s">
        <v>152</v>
      </c>
      <c r="E139" s="231" t="s">
        <v>183</v>
      </c>
      <c r="F139" s="232" t="s">
        <v>184</v>
      </c>
      <c r="G139" s="233" t="s">
        <v>175</v>
      </c>
      <c r="H139" s="234">
        <v>96.096000000000004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341</v>
      </c>
    </row>
    <row r="140" s="2" customFormat="1" ht="33" customHeight="1">
      <c r="A140" s="35"/>
      <c r="B140" s="36"/>
      <c r="C140" s="230" t="s">
        <v>13</v>
      </c>
      <c r="D140" s="230" t="s">
        <v>152</v>
      </c>
      <c r="E140" s="231" t="s">
        <v>342</v>
      </c>
      <c r="F140" s="232" t="s">
        <v>343</v>
      </c>
      <c r="G140" s="233" t="s">
        <v>175</v>
      </c>
      <c r="H140" s="234">
        <v>68.5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344</v>
      </c>
    </row>
    <row r="141" s="12" customFormat="1" ht="22.8" customHeight="1">
      <c r="A141" s="12"/>
      <c r="B141" s="214"/>
      <c r="C141" s="215"/>
      <c r="D141" s="216" t="s">
        <v>74</v>
      </c>
      <c r="E141" s="228" t="s">
        <v>87</v>
      </c>
      <c r="F141" s="228" t="s">
        <v>186</v>
      </c>
      <c r="G141" s="215"/>
      <c r="H141" s="215"/>
      <c r="I141" s="218"/>
      <c r="J141" s="229">
        <f>BK141</f>
        <v>0</v>
      </c>
      <c r="K141" s="215"/>
      <c r="L141" s="220"/>
      <c r="M141" s="221"/>
      <c r="N141" s="222"/>
      <c r="O141" s="222"/>
      <c r="P141" s="223">
        <f>SUM(P142:P143)</f>
        <v>0</v>
      </c>
      <c r="Q141" s="222"/>
      <c r="R141" s="223">
        <f>SUM(R142:R143)</f>
        <v>0.040738620000000003</v>
      </c>
      <c r="S141" s="222"/>
      <c r="T141" s="224">
        <f>SUM(T142:T143)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25" t="s">
        <v>80</v>
      </c>
      <c r="AT141" s="226" t="s">
        <v>74</v>
      </c>
      <c r="AU141" s="226" t="s">
        <v>80</v>
      </c>
      <c r="AY141" s="225" t="s">
        <v>150</v>
      </c>
      <c r="BK141" s="227">
        <f>SUM(BK142:BK143)</f>
        <v>0</v>
      </c>
    </row>
    <row r="142" s="2" customFormat="1" ht="24.15" customHeight="1">
      <c r="A142" s="35"/>
      <c r="B142" s="36"/>
      <c r="C142" s="230" t="s">
        <v>195</v>
      </c>
      <c r="D142" s="230" t="s">
        <v>152</v>
      </c>
      <c r="E142" s="231" t="s">
        <v>188</v>
      </c>
      <c r="F142" s="232" t="s">
        <v>189</v>
      </c>
      <c r="G142" s="233" t="s">
        <v>175</v>
      </c>
      <c r="H142" s="234">
        <v>165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3.0000000000000001E-05</v>
      </c>
      <c r="R142" s="240">
        <f>Q142*H142</f>
        <v>0.0049500000000000004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345</v>
      </c>
    </row>
    <row r="143" s="2" customFormat="1" ht="62.7" customHeight="1">
      <c r="A143" s="35"/>
      <c r="B143" s="36"/>
      <c r="C143" s="244" t="s">
        <v>200</v>
      </c>
      <c r="D143" s="244" t="s">
        <v>177</v>
      </c>
      <c r="E143" s="245" t="s">
        <v>191</v>
      </c>
      <c r="F143" s="246" t="s">
        <v>192</v>
      </c>
      <c r="G143" s="247" t="s">
        <v>175</v>
      </c>
      <c r="H143" s="248">
        <v>255.63300000000001</v>
      </c>
      <c r="I143" s="249"/>
      <c r="J143" s="250">
        <f>ROUND(I143*H143,2)</f>
        <v>0</v>
      </c>
      <c r="K143" s="251"/>
      <c r="L143" s="252"/>
      <c r="M143" s="253" t="s">
        <v>1</v>
      </c>
      <c r="N143" s="254" t="s">
        <v>41</v>
      </c>
      <c r="O143" s="89"/>
      <c r="P143" s="240">
        <f>O143*H143</f>
        <v>0</v>
      </c>
      <c r="Q143" s="240">
        <v>0.00013999999999999999</v>
      </c>
      <c r="R143" s="240">
        <f>Q143*H143</f>
        <v>0.03578862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90</v>
      </c>
      <c r="AT143" s="242" t="s">
        <v>177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346</v>
      </c>
    </row>
    <row r="144" s="12" customFormat="1" ht="22.8" customHeight="1">
      <c r="A144" s="12"/>
      <c r="B144" s="214"/>
      <c r="C144" s="215"/>
      <c r="D144" s="216" t="s">
        <v>74</v>
      </c>
      <c r="E144" s="228" t="s">
        <v>106</v>
      </c>
      <c r="F144" s="228" t="s">
        <v>194</v>
      </c>
      <c r="G144" s="215"/>
      <c r="H144" s="215"/>
      <c r="I144" s="218"/>
      <c r="J144" s="229">
        <f>BK144</f>
        <v>0</v>
      </c>
      <c r="K144" s="215"/>
      <c r="L144" s="220"/>
      <c r="M144" s="221"/>
      <c r="N144" s="222"/>
      <c r="O144" s="222"/>
      <c r="P144" s="223">
        <f>SUM(P145:P146)</f>
        <v>0</v>
      </c>
      <c r="Q144" s="222"/>
      <c r="R144" s="223">
        <f>SUM(R145:R146)</f>
        <v>33.132000000000005</v>
      </c>
      <c r="S144" s="222"/>
      <c r="T144" s="224">
        <f>SUM(T145:T146)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25" t="s">
        <v>80</v>
      </c>
      <c r="AT144" s="226" t="s">
        <v>74</v>
      </c>
      <c r="AU144" s="226" t="s">
        <v>80</v>
      </c>
      <c r="AY144" s="225" t="s">
        <v>150</v>
      </c>
      <c r="BK144" s="227">
        <f>SUM(BK145:BK146)</f>
        <v>0</v>
      </c>
    </row>
    <row r="145" s="2" customFormat="1" ht="33" customHeight="1">
      <c r="A145" s="35"/>
      <c r="B145" s="36"/>
      <c r="C145" s="230" t="s">
        <v>204</v>
      </c>
      <c r="D145" s="230" t="s">
        <v>152</v>
      </c>
      <c r="E145" s="231" t="s">
        <v>347</v>
      </c>
      <c r="F145" s="232" t="s">
        <v>197</v>
      </c>
      <c r="G145" s="233" t="s">
        <v>175</v>
      </c>
      <c r="H145" s="234">
        <v>165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0.16192000000000001</v>
      </c>
      <c r="R145" s="240">
        <f>Q145*H145</f>
        <v>26.716800000000003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348</v>
      </c>
    </row>
    <row r="146" s="2" customFormat="1" ht="24.15" customHeight="1">
      <c r="A146" s="35"/>
      <c r="B146" s="36"/>
      <c r="C146" s="230" t="s">
        <v>208</v>
      </c>
      <c r="D146" s="230" t="s">
        <v>152</v>
      </c>
      <c r="E146" s="231" t="s">
        <v>349</v>
      </c>
      <c r="F146" s="232" t="s">
        <v>350</v>
      </c>
      <c r="G146" s="233" t="s">
        <v>159</v>
      </c>
      <c r="H146" s="234">
        <v>3.5640000000000001</v>
      </c>
      <c r="I146" s="235"/>
      <c r="J146" s="236">
        <f>ROUND(I146*H146,2)</f>
        <v>0</v>
      </c>
      <c r="K146" s="237"/>
      <c r="L146" s="41"/>
      <c r="M146" s="238" t="s">
        <v>1</v>
      </c>
      <c r="N146" s="239" t="s">
        <v>41</v>
      </c>
      <c r="O146" s="89"/>
      <c r="P146" s="240">
        <f>O146*H146</f>
        <v>0</v>
      </c>
      <c r="Q146" s="240">
        <v>1.8</v>
      </c>
      <c r="R146" s="240">
        <f>Q146*H146</f>
        <v>6.4152000000000005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106</v>
      </c>
      <c r="AT146" s="242" t="s">
        <v>152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351</v>
      </c>
    </row>
    <row r="147" s="12" customFormat="1" ht="22.8" customHeight="1">
      <c r="A147" s="12"/>
      <c r="B147" s="214"/>
      <c r="C147" s="215"/>
      <c r="D147" s="216" t="s">
        <v>74</v>
      </c>
      <c r="E147" s="228" t="s">
        <v>109</v>
      </c>
      <c r="F147" s="228" t="s">
        <v>199</v>
      </c>
      <c r="G147" s="215"/>
      <c r="H147" s="215"/>
      <c r="I147" s="218"/>
      <c r="J147" s="229">
        <f>BK147</f>
        <v>0</v>
      </c>
      <c r="K147" s="215"/>
      <c r="L147" s="220"/>
      <c r="M147" s="221"/>
      <c r="N147" s="222"/>
      <c r="O147" s="222"/>
      <c r="P147" s="223">
        <f>SUM(P148:P153)</f>
        <v>0</v>
      </c>
      <c r="Q147" s="222"/>
      <c r="R147" s="223">
        <f>SUM(R148:R153)</f>
        <v>221.45309999999998</v>
      </c>
      <c r="S147" s="222"/>
      <c r="T147" s="224">
        <f>SUM(T148:T153)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25" t="s">
        <v>80</v>
      </c>
      <c r="AT147" s="226" t="s">
        <v>74</v>
      </c>
      <c r="AU147" s="226" t="s">
        <v>80</v>
      </c>
      <c r="AY147" s="225" t="s">
        <v>150</v>
      </c>
      <c r="BK147" s="227">
        <f>SUM(BK148:BK153)</f>
        <v>0</v>
      </c>
    </row>
    <row r="148" s="2" customFormat="1" ht="33" customHeight="1">
      <c r="A148" s="35"/>
      <c r="B148" s="36"/>
      <c r="C148" s="230" t="s">
        <v>212</v>
      </c>
      <c r="D148" s="230" t="s">
        <v>152</v>
      </c>
      <c r="E148" s="231" t="s">
        <v>201</v>
      </c>
      <c r="F148" s="232" t="s">
        <v>202</v>
      </c>
      <c r="G148" s="233" t="s">
        <v>175</v>
      </c>
      <c r="H148" s="234">
        <v>165</v>
      </c>
      <c r="I148" s="235"/>
      <c r="J148" s="236">
        <f>ROUND(I148*H148,2)</f>
        <v>0</v>
      </c>
      <c r="K148" s="237"/>
      <c r="L148" s="41"/>
      <c r="M148" s="238" t="s">
        <v>1</v>
      </c>
      <c r="N148" s="239" t="s">
        <v>41</v>
      </c>
      <c r="O148" s="89"/>
      <c r="P148" s="240">
        <f>O148*H148</f>
        <v>0</v>
      </c>
      <c r="Q148" s="240">
        <v>0.2024</v>
      </c>
      <c r="R148" s="240">
        <f>Q148*H148</f>
        <v>33.396000000000001</v>
      </c>
      <c r="S148" s="240">
        <v>0</v>
      </c>
      <c r="T148" s="24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106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106</v>
      </c>
      <c r="BM148" s="242" t="s">
        <v>352</v>
      </c>
    </row>
    <row r="149" s="2" customFormat="1" ht="33" customHeight="1">
      <c r="A149" s="35"/>
      <c r="B149" s="36"/>
      <c r="C149" s="230" t="s">
        <v>216</v>
      </c>
      <c r="D149" s="230" t="s">
        <v>152</v>
      </c>
      <c r="E149" s="231" t="s">
        <v>205</v>
      </c>
      <c r="F149" s="232" t="s">
        <v>206</v>
      </c>
      <c r="G149" s="233" t="s">
        <v>175</v>
      </c>
      <c r="H149" s="234">
        <v>165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0.19900000000000001</v>
      </c>
      <c r="R149" s="240">
        <f>Q149*H149</f>
        <v>32.835000000000001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353</v>
      </c>
    </row>
    <row r="150" s="2" customFormat="1" ht="33" customHeight="1">
      <c r="A150" s="35"/>
      <c r="B150" s="36"/>
      <c r="C150" s="230" t="s">
        <v>220</v>
      </c>
      <c r="D150" s="230" t="s">
        <v>152</v>
      </c>
      <c r="E150" s="231" t="s">
        <v>209</v>
      </c>
      <c r="F150" s="232" t="s">
        <v>210</v>
      </c>
      <c r="G150" s="233" t="s">
        <v>175</v>
      </c>
      <c r="H150" s="234">
        <v>165</v>
      </c>
      <c r="I150" s="235"/>
      <c r="J150" s="236">
        <f>ROUND(I150*H150,2)</f>
        <v>0</v>
      </c>
      <c r="K150" s="237"/>
      <c r="L150" s="41"/>
      <c r="M150" s="238" t="s">
        <v>1</v>
      </c>
      <c r="N150" s="239" t="s">
        <v>41</v>
      </c>
      <c r="O150" s="89"/>
      <c r="P150" s="240">
        <f>O150*H150</f>
        <v>0</v>
      </c>
      <c r="Q150" s="240">
        <v>0.19900000000000001</v>
      </c>
      <c r="R150" s="240">
        <f>Q150*H150</f>
        <v>32.835000000000001</v>
      </c>
      <c r="S150" s="240">
        <v>0</v>
      </c>
      <c r="T150" s="241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42" t="s">
        <v>106</v>
      </c>
      <c r="AT150" s="242" t="s">
        <v>152</v>
      </c>
      <c r="AU150" s="242" t="s">
        <v>87</v>
      </c>
      <c r="AY150" s="14" t="s">
        <v>150</v>
      </c>
      <c r="BE150" s="243">
        <f>IF(N150="základná",J150,0)</f>
        <v>0</v>
      </c>
      <c r="BF150" s="243">
        <f>IF(N150="znížená",J150,0)</f>
        <v>0</v>
      </c>
      <c r="BG150" s="243">
        <f>IF(N150="zákl. prenesená",J150,0)</f>
        <v>0</v>
      </c>
      <c r="BH150" s="243">
        <f>IF(N150="zníž. prenesená",J150,0)</f>
        <v>0</v>
      </c>
      <c r="BI150" s="243">
        <f>IF(N150="nulová",J150,0)</f>
        <v>0</v>
      </c>
      <c r="BJ150" s="14" t="s">
        <v>87</v>
      </c>
      <c r="BK150" s="243">
        <f>ROUND(I150*H150,2)</f>
        <v>0</v>
      </c>
      <c r="BL150" s="14" t="s">
        <v>106</v>
      </c>
      <c r="BM150" s="242" t="s">
        <v>354</v>
      </c>
    </row>
    <row r="151" s="2" customFormat="1" ht="33" customHeight="1">
      <c r="A151" s="35"/>
      <c r="B151" s="36"/>
      <c r="C151" s="230" t="s">
        <v>224</v>
      </c>
      <c r="D151" s="230" t="s">
        <v>152</v>
      </c>
      <c r="E151" s="231" t="s">
        <v>213</v>
      </c>
      <c r="F151" s="232" t="s">
        <v>214</v>
      </c>
      <c r="G151" s="233" t="s">
        <v>175</v>
      </c>
      <c r="H151" s="234">
        <v>165</v>
      </c>
      <c r="I151" s="235"/>
      <c r="J151" s="236">
        <f>ROUND(I151*H151,2)</f>
        <v>0</v>
      </c>
      <c r="K151" s="237"/>
      <c r="L151" s="41"/>
      <c r="M151" s="238" t="s">
        <v>1</v>
      </c>
      <c r="N151" s="239" t="s">
        <v>41</v>
      </c>
      <c r="O151" s="89"/>
      <c r="P151" s="240">
        <f>O151*H151</f>
        <v>0</v>
      </c>
      <c r="Q151" s="240">
        <v>0.48574000000000001</v>
      </c>
      <c r="R151" s="240">
        <f>Q151*H151</f>
        <v>80.147099999999995</v>
      </c>
      <c r="S151" s="240">
        <v>0</v>
      </c>
      <c r="T151" s="24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42" t="s">
        <v>106</v>
      </c>
      <c r="AT151" s="242" t="s">
        <v>152</v>
      </c>
      <c r="AU151" s="242" t="s">
        <v>87</v>
      </c>
      <c r="AY151" s="14" t="s">
        <v>150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4" t="s">
        <v>87</v>
      </c>
      <c r="BK151" s="243">
        <f>ROUND(I151*H151,2)</f>
        <v>0</v>
      </c>
      <c r="BL151" s="14" t="s">
        <v>106</v>
      </c>
      <c r="BM151" s="242" t="s">
        <v>355</v>
      </c>
    </row>
    <row r="152" s="2" customFormat="1" ht="37.8" customHeight="1">
      <c r="A152" s="35"/>
      <c r="B152" s="36"/>
      <c r="C152" s="230" t="s">
        <v>7</v>
      </c>
      <c r="D152" s="230" t="s">
        <v>152</v>
      </c>
      <c r="E152" s="231" t="s">
        <v>244</v>
      </c>
      <c r="F152" s="232" t="s">
        <v>245</v>
      </c>
      <c r="G152" s="233" t="s">
        <v>175</v>
      </c>
      <c r="H152" s="234">
        <v>165</v>
      </c>
      <c r="I152" s="235"/>
      <c r="J152" s="236">
        <f>ROUND(I152*H152,2)</f>
        <v>0</v>
      </c>
      <c r="K152" s="237"/>
      <c r="L152" s="41"/>
      <c r="M152" s="238" t="s">
        <v>1</v>
      </c>
      <c r="N152" s="239" t="s">
        <v>41</v>
      </c>
      <c r="O152" s="89"/>
      <c r="P152" s="240">
        <f>O152*H152</f>
        <v>0</v>
      </c>
      <c r="Q152" s="240">
        <v>0.112</v>
      </c>
      <c r="R152" s="240">
        <f>Q152*H152</f>
        <v>18.48</v>
      </c>
      <c r="S152" s="240">
        <v>0</v>
      </c>
      <c r="T152" s="241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2" t="s">
        <v>106</v>
      </c>
      <c r="AT152" s="242" t="s">
        <v>152</v>
      </c>
      <c r="AU152" s="242" t="s">
        <v>87</v>
      </c>
      <c r="AY152" s="14" t="s">
        <v>150</v>
      </c>
      <c r="BE152" s="243">
        <f>IF(N152="základná",J152,0)</f>
        <v>0</v>
      </c>
      <c r="BF152" s="243">
        <f>IF(N152="znížená",J152,0)</f>
        <v>0</v>
      </c>
      <c r="BG152" s="243">
        <f>IF(N152="zákl. prenesená",J152,0)</f>
        <v>0</v>
      </c>
      <c r="BH152" s="243">
        <f>IF(N152="zníž. prenesená",J152,0)</f>
        <v>0</v>
      </c>
      <c r="BI152" s="243">
        <f>IF(N152="nulová",J152,0)</f>
        <v>0</v>
      </c>
      <c r="BJ152" s="14" t="s">
        <v>87</v>
      </c>
      <c r="BK152" s="243">
        <f>ROUND(I152*H152,2)</f>
        <v>0</v>
      </c>
      <c r="BL152" s="14" t="s">
        <v>106</v>
      </c>
      <c r="BM152" s="242" t="s">
        <v>356</v>
      </c>
    </row>
    <row r="153" s="2" customFormat="1" ht="24.15" customHeight="1">
      <c r="A153" s="35"/>
      <c r="B153" s="36"/>
      <c r="C153" s="244" t="s">
        <v>231</v>
      </c>
      <c r="D153" s="244" t="s">
        <v>177</v>
      </c>
      <c r="E153" s="245" t="s">
        <v>248</v>
      </c>
      <c r="F153" s="246" t="s">
        <v>249</v>
      </c>
      <c r="G153" s="247" t="s">
        <v>250</v>
      </c>
      <c r="H153" s="248">
        <v>3960</v>
      </c>
      <c r="I153" s="249"/>
      <c r="J153" s="250">
        <f>ROUND(I153*H153,2)</f>
        <v>0</v>
      </c>
      <c r="K153" s="251"/>
      <c r="L153" s="252"/>
      <c r="M153" s="253" t="s">
        <v>1</v>
      </c>
      <c r="N153" s="254" t="s">
        <v>41</v>
      </c>
      <c r="O153" s="89"/>
      <c r="P153" s="240">
        <f>O153*H153</f>
        <v>0</v>
      </c>
      <c r="Q153" s="240">
        <v>0.0060000000000000001</v>
      </c>
      <c r="R153" s="240">
        <f>Q153*H153</f>
        <v>23.760000000000002</v>
      </c>
      <c r="S153" s="240">
        <v>0</v>
      </c>
      <c r="T153" s="241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42" t="s">
        <v>90</v>
      </c>
      <c r="AT153" s="242" t="s">
        <v>177</v>
      </c>
      <c r="AU153" s="242" t="s">
        <v>87</v>
      </c>
      <c r="AY153" s="14" t="s">
        <v>150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4" t="s">
        <v>87</v>
      </c>
      <c r="BK153" s="243">
        <f>ROUND(I153*H153,2)</f>
        <v>0</v>
      </c>
      <c r="BL153" s="14" t="s">
        <v>106</v>
      </c>
      <c r="BM153" s="242" t="s">
        <v>357</v>
      </c>
    </row>
    <row r="154" s="12" customFormat="1" ht="22.8" customHeight="1">
      <c r="A154" s="12"/>
      <c r="B154" s="214"/>
      <c r="C154" s="215"/>
      <c r="D154" s="216" t="s">
        <v>74</v>
      </c>
      <c r="E154" s="228" t="s">
        <v>90</v>
      </c>
      <c r="F154" s="228" t="s">
        <v>358</v>
      </c>
      <c r="G154" s="215"/>
      <c r="H154" s="215"/>
      <c r="I154" s="218"/>
      <c r="J154" s="229">
        <f>BK154</f>
        <v>0</v>
      </c>
      <c r="K154" s="215"/>
      <c r="L154" s="220"/>
      <c r="M154" s="221"/>
      <c r="N154" s="222"/>
      <c r="O154" s="222"/>
      <c r="P154" s="223">
        <f>SUM(P155:P156)</f>
        <v>0</v>
      </c>
      <c r="Q154" s="222"/>
      <c r="R154" s="223">
        <f>SUM(R155:R156)</f>
        <v>3.7110989999999999</v>
      </c>
      <c r="S154" s="222"/>
      <c r="T154" s="224">
        <f>SUM(T155:T156)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225" t="s">
        <v>80</v>
      </c>
      <c r="AT154" s="226" t="s">
        <v>74</v>
      </c>
      <c r="AU154" s="226" t="s">
        <v>80</v>
      </c>
      <c r="AY154" s="225" t="s">
        <v>150</v>
      </c>
      <c r="BK154" s="227">
        <f>SUM(BK155:BK156)</f>
        <v>0</v>
      </c>
    </row>
    <row r="155" s="2" customFormat="1" ht="24.15" customHeight="1">
      <c r="A155" s="35"/>
      <c r="B155" s="36"/>
      <c r="C155" s="230" t="s">
        <v>235</v>
      </c>
      <c r="D155" s="230" t="s">
        <v>152</v>
      </c>
      <c r="E155" s="231" t="s">
        <v>359</v>
      </c>
      <c r="F155" s="232" t="s">
        <v>360</v>
      </c>
      <c r="G155" s="233" t="s">
        <v>250</v>
      </c>
      <c r="H155" s="234">
        <v>6</v>
      </c>
      <c r="I155" s="235"/>
      <c r="J155" s="236">
        <f>ROUND(I155*H155,2)</f>
        <v>0</v>
      </c>
      <c r="K155" s="237"/>
      <c r="L155" s="41"/>
      <c r="M155" s="238" t="s">
        <v>1</v>
      </c>
      <c r="N155" s="239" t="s">
        <v>41</v>
      </c>
      <c r="O155" s="89"/>
      <c r="P155" s="240">
        <f>O155*H155</f>
        <v>0</v>
      </c>
      <c r="Q155" s="240">
        <v>0.41324650000000002</v>
      </c>
      <c r="R155" s="240">
        <f>Q155*H155</f>
        <v>2.479479</v>
      </c>
      <c r="S155" s="240">
        <v>0</v>
      </c>
      <c r="T155" s="24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42" t="s">
        <v>106</v>
      </c>
      <c r="AT155" s="242" t="s">
        <v>152</v>
      </c>
      <c r="AU155" s="242" t="s">
        <v>87</v>
      </c>
      <c r="AY155" s="14" t="s">
        <v>150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4" t="s">
        <v>87</v>
      </c>
      <c r="BK155" s="243">
        <f>ROUND(I155*H155,2)</f>
        <v>0</v>
      </c>
      <c r="BL155" s="14" t="s">
        <v>106</v>
      </c>
      <c r="BM155" s="242" t="s">
        <v>361</v>
      </c>
    </row>
    <row r="156" s="2" customFormat="1" ht="24.15" customHeight="1">
      <c r="A156" s="35"/>
      <c r="B156" s="36"/>
      <c r="C156" s="230" t="s">
        <v>239</v>
      </c>
      <c r="D156" s="230" t="s">
        <v>152</v>
      </c>
      <c r="E156" s="231" t="s">
        <v>362</v>
      </c>
      <c r="F156" s="232" t="s">
        <v>363</v>
      </c>
      <c r="G156" s="233" t="s">
        <v>250</v>
      </c>
      <c r="H156" s="234">
        <v>3</v>
      </c>
      <c r="I156" s="235"/>
      <c r="J156" s="236">
        <f>ROUND(I156*H156,2)</f>
        <v>0</v>
      </c>
      <c r="K156" s="237"/>
      <c r="L156" s="41"/>
      <c r="M156" s="238" t="s">
        <v>1</v>
      </c>
      <c r="N156" s="239" t="s">
        <v>41</v>
      </c>
      <c r="O156" s="89"/>
      <c r="P156" s="240">
        <f>O156*H156</f>
        <v>0</v>
      </c>
      <c r="Q156" s="240">
        <v>0.41054000000000002</v>
      </c>
      <c r="R156" s="240">
        <f>Q156*H156</f>
        <v>1.2316199999999999</v>
      </c>
      <c r="S156" s="240">
        <v>0</v>
      </c>
      <c r="T156" s="241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42" t="s">
        <v>106</v>
      </c>
      <c r="AT156" s="242" t="s">
        <v>152</v>
      </c>
      <c r="AU156" s="242" t="s">
        <v>87</v>
      </c>
      <c r="AY156" s="14" t="s">
        <v>150</v>
      </c>
      <c r="BE156" s="243">
        <f>IF(N156="základná",J156,0)</f>
        <v>0</v>
      </c>
      <c r="BF156" s="243">
        <f>IF(N156="znížená",J156,0)</f>
        <v>0</v>
      </c>
      <c r="BG156" s="243">
        <f>IF(N156="zákl. prenesená",J156,0)</f>
        <v>0</v>
      </c>
      <c r="BH156" s="243">
        <f>IF(N156="zníž. prenesená",J156,0)</f>
        <v>0</v>
      </c>
      <c r="BI156" s="243">
        <f>IF(N156="nulová",J156,0)</f>
        <v>0</v>
      </c>
      <c r="BJ156" s="14" t="s">
        <v>87</v>
      </c>
      <c r="BK156" s="243">
        <f>ROUND(I156*H156,2)</f>
        <v>0</v>
      </c>
      <c r="BL156" s="14" t="s">
        <v>106</v>
      </c>
      <c r="BM156" s="242" t="s">
        <v>364</v>
      </c>
    </row>
    <row r="157" s="12" customFormat="1" ht="22.8" customHeight="1">
      <c r="A157" s="12"/>
      <c r="B157" s="214"/>
      <c r="C157" s="215"/>
      <c r="D157" s="216" t="s">
        <v>74</v>
      </c>
      <c r="E157" s="228" t="s">
        <v>182</v>
      </c>
      <c r="F157" s="228" t="s">
        <v>365</v>
      </c>
      <c r="G157" s="215"/>
      <c r="H157" s="215"/>
      <c r="I157" s="218"/>
      <c r="J157" s="229">
        <f>BK157</f>
        <v>0</v>
      </c>
      <c r="K157" s="215"/>
      <c r="L157" s="220"/>
      <c r="M157" s="221"/>
      <c r="N157" s="222"/>
      <c r="O157" s="222"/>
      <c r="P157" s="223">
        <f>SUM(P158:P170)</f>
        <v>0</v>
      </c>
      <c r="Q157" s="222"/>
      <c r="R157" s="223">
        <f>SUM(R158:R170)</f>
        <v>36.503028070000006</v>
      </c>
      <c r="S157" s="222"/>
      <c r="T157" s="224">
        <f>SUM(T158:T170)</f>
        <v>0</v>
      </c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R157" s="225" t="s">
        <v>80</v>
      </c>
      <c r="AT157" s="226" t="s">
        <v>74</v>
      </c>
      <c r="AU157" s="226" t="s">
        <v>80</v>
      </c>
      <c r="AY157" s="225" t="s">
        <v>150</v>
      </c>
      <c r="BK157" s="227">
        <f>SUM(BK158:BK170)</f>
        <v>0</v>
      </c>
    </row>
    <row r="158" s="2" customFormat="1" ht="24.15" customHeight="1">
      <c r="A158" s="35"/>
      <c r="B158" s="36"/>
      <c r="C158" s="230" t="s">
        <v>243</v>
      </c>
      <c r="D158" s="230" t="s">
        <v>152</v>
      </c>
      <c r="E158" s="231" t="s">
        <v>366</v>
      </c>
      <c r="F158" s="232" t="s">
        <v>367</v>
      </c>
      <c r="G158" s="233" t="s">
        <v>155</v>
      </c>
      <c r="H158" s="234">
        <v>75</v>
      </c>
      <c r="I158" s="235"/>
      <c r="J158" s="236">
        <f>ROUND(I158*H158,2)</f>
        <v>0</v>
      </c>
      <c r="K158" s="237"/>
      <c r="L158" s="41"/>
      <c r="M158" s="238" t="s">
        <v>1</v>
      </c>
      <c r="N158" s="239" t="s">
        <v>41</v>
      </c>
      <c r="O158" s="89"/>
      <c r="P158" s="240">
        <f>O158*H158</f>
        <v>0</v>
      </c>
      <c r="Q158" s="240">
        <v>7.4999999999999993E-05</v>
      </c>
      <c r="R158" s="240">
        <f>Q158*H158</f>
        <v>0.0056249999999999998</v>
      </c>
      <c r="S158" s="240">
        <v>0</v>
      </c>
      <c r="T158" s="241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42" t="s">
        <v>106</v>
      </c>
      <c r="AT158" s="242" t="s">
        <v>152</v>
      </c>
      <c r="AU158" s="242" t="s">
        <v>87</v>
      </c>
      <c r="AY158" s="14" t="s">
        <v>150</v>
      </c>
      <c r="BE158" s="243">
        <f>IF(N158="základná",J158,0)</f>
        <v>0</v>
      </c>
      <c r="BF158" s="243">
        <f>IF(N158="znížená",J158,0)</f>
        <v>0</v>
      </c>
      <c r="BG158" s="243">
        <f>IF(N158="zákl. prenesená",J158,0)</f>
        <v>0</v>
      </c>
      <c r="BH158" s="243">
        <f>IF(N158="zníž. prenesená",J158,0)</f>
        <v>0</v>
      </c>
      <c r="BI158" s="243">
        <f>IF(N158="nulová",J158,0)</f>
        <v>0</v>
      </c>
      <c r="BJ158" s="14" t="s">
        <v>87</v>
      </c>
      <c r="BK158" s="243">
        <f>ROUND(I158*H158,2)</f>
        <v>0</v>
      </c>
      <c r="BL158" s="14" t="s">
        <v>106</v>
      </c>
      <c r="BM158" s="242" t="s">
        <v>368</v>
      </c>
    </row>
    <row r="159" s="2" customFormat="1" ht="24.15" customHeight="1">
      <c r="A159" s="35"/>
      <c r="B159" s="36"/>
      <c r="C159" s="230" t="s">
        <v>247</v>
      </c>
      <c r="D159" s="230" t="s">
        <v>152</v>
      </c>
      <c r="E159" s="231" t="s">
        <v>369</v>
      </c>
      <c r="F159" s="232" t="s">
        <v>370</v>
      </c>
      <c r="G159" s="233" t="s">
        <v>155</v>
      </c>
      <c r="H159" s="234">
        <v>75</v>
      </c>
      <c r="I159" s="235"/>
      <c r="J159" s="236">
        <f>ROUND(I159*H159,2)</f>
        <v>0</v>
      </c>
      <c r="K159" s="237"/>
      <c r="L159" s="41"/>
      <c r="M159" s="238" t="s">
        <v>1</v>
      </c>
      <c r="N159" s="239" t="s">
        <v>41</v>
      </c>
      <c r="O159" s="89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42" t="s">
        <v>106</v>
      </c>
      <c r="AT159" s="242" t="s">
        <v>152</v>
      </c>
      <c r="AU159" s="242" t="s">
        <v>87</v>
      </c>
      <c r="AY159" s="14" t="s">
        <v>150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4" t="s">
        <v>87</v>
      </c>
      <c r="BK159" s="243">
        <f>ROUND(I159*H159,2)</f>
        <v>0</v>
      </c>
      <c r="BL159" s="14" t="s">
        <v>106</v>
      </c>
      <c r="BM159" s="242" t="s">
        <v>371</v>
      </c>
    </row>
    <row r="160" s="2" customFormat="1" ht="24.15" customHeight="1">
      <c r="A160" s="35"/>
      <c r="B160" s="36"/>
      <c r="C160" s="230" t="s">
        <v>253</v>
      </c>
      <c r="D160" s="230" t="s">
        <v>152</v>
      </c>
      <c r="E160" s="231" t="s">
        <v>372</v>
      </c>
      <c r="F160" s="232" t="s">
        <v>373</v>
      </c>
      <c r="G160" s="233" t="s">
        <v>155</v>
      </c>
      <c r="H160" s="234">
        <v>75</v>
      </c>
      <c r="I160" s="235"/>
      <c r="J160" s="236">
        <f>ROUND(I160*H160,2)</f>
        <v>0</v>
      </c>
      <c r="K160" s="237"/>
      <c r="L160" s="41"/>
      <c r="M160" s="238" t="s">
        <v>1</v>
      </c>
      <c r="N160" s="239" t="s">
        <v>41</v>
      </c>
      <c r="O160" s="89"/>
      <c r="P160" s="240">
        <f>O160*H160</f>
        <v>0</v>
      </c>
      <c r="Q160" s="240">
        <v>3.7500000000000001E-06</v>
      </c>
      <c r="R160" s="240">
        <f>Q160*H160</f>
        <v>0.00028125000000000003</v>
      </c>
      <c r="S160" s="240">
        <v>0</v>
      </c>
      <c r="T160" s="241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42" t="s">
        <v>106</v>
      </c>
      <c r="AT160" s="242" t="s">
        <v>152</v>
      </c>
      <c r="AU160" s="242" t="s">
        <v>87</v>
      </c>
      <c r="AY160" s="14" t="s">
        <v>150</v>
      </c>
      <c r="BE160" s="243">
        <f>IF(N160="základná",J160,0)</f>
        <v>0</v>
      </c>
      <c r="BF160" s="243">
        <f>IF(N160="znížená",J160,0)</f>
        <v>0</v>
      </c>
      <c r="BG160" s="243">
        <f>IF(N160="zákl. prenesená",J160,0)</f>
        <v>0</v>
      </c>
      <c r="BH160" s="243">
        <f>IF(N160="zníž. prenesená",J160,0)</f>
        <v>0</v>
      </c>
      <c r="BI160" s="243">
        <f>IF(N160="nulová",J160,0)</f>
        <v>0</v>
      </c>
      <c r="BJ160" s="14" t="s">
        <v>87</v>
      </c>
      <c r="BK160" s="243">
        <f>ROUND(I160*H160,2)</f>
        <v>0</v>
      </c>
      <c r="BL160" s="14" t="s">
        <v>106</v>
      </c>
      <c r="BM160" s="242" t="s">
        <v>374</v>
      </c>
    </row>
    <row r="161" s="2" customFormat="1" ht="33" customHeight="1">
      <c r="A161" s="35"/>
      <c r="B161" s="36"/>
      <c r="C161" s="230" t="s">
        <v>257</v>
      </c>
      <c r="D161" s="230" t="s">
        <v>152</v>
      </c>
      <c r="E161" s="231" t="s">
        <v>254</v>
      </c>
      <c r="F161" s="232" t="s">
        <v>255</v>
      </c>
      <c r="G161" s="233" t="s">
        <v>155</v>
      </c>
      <c r="H161" s="234">
        <v>66</v>
      </c>
      <c r="I161" s="235"/>
      <c r="J161" s="236">
        <f>ROUND(I161*H161,2)</f>
        <v>0</v>
      </c>
      <c r="K161" s="237"/>
      <c r="L161" s="41"/>
      <c r="M161" s="238" t="s">
        <v>1</v>
      </c>
      <c r="N161" s="239" t="s">
        <v>41</v>
      </c>
      <c r="O161" s="89"/>
      <c r="P161" s="240">
        <f>O161*H161</f>
        <v>0</v>
      </c>
      <c r="Q161" s="240">
        <v>0.13939441999999999</v>
      </c>
      <c r="R161" s="240">
        <f>Q161*H161</f>
        <v>9.2000317200000001</v>
      </c>
      <c r="S161" s="240">
        <v>0</v>
      </c>
      <c r="T161" s="241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42" t="s">
        <v>106</v>
      </c>
      <c r="AT161" s="242" t="s">
        <v>152</v>
      </c>
      <c r="AU161" s="242" t="s">
        <v>87</v>
      </c>
      <c r="AY161" s="14" t="s">
        <v>150</v>
      </c>
      <c r="BE161" s="243">
        <f>IF(N161="základná",J161,0)</f>
        <v>0</v>
      </c>
      <c r="BF161" s="243">
        <f>IF(N161="znížená",J161,0)</f>
        <v>0</v>
      </c>
      <c r="BG161" s="243">
        <f>IF(N161="zákl. prenesená",J161,0)</f>
        <v>0</v>
      </c>
      <c r="BH161" s="243">
        <f>IF(N161="zníž. prenesená",J161,0)</f>
        <v>0</v>
      </c>
      <c r="BI161" s="243">
        <f>IF(N161="nulová",J161,0)</f>
        <v>0</v>
      </c>
      <c r="BJ161" s="14" t="s">
        <v>87</v>
      </c>
      <c r="BK161" s="243">
        <f>ROUND(I161*H161,2)</f>
        <v>0</v>
      </c>
      <c r="BL161" s="14" t="s">
        <v>106</v>
      </c>
      <c r="BM161" s="242" t="s">
        <v>375</v>
      </c>
    </row>
    <row r="162" s="2" customFormat="1" ht="24.15" customHeight="1">
      <c r="A162" s="35"/>
      <c r="B162" s="36"/>
      <c r="C162" s="244" t="s">
        <v>261</v>
      </c>
      <c r="D162" s="244" t="s">
        <v>177</v>
      </c>
      <c r="E162" s="245" t="s">
        <v>258</v>
      </c>
      <c r="F162" s="246" t="s">
        <v>259</v>
      </c>
      <c r="G162" s="247" t="s">
        <v>250</v>
      </c>
      <c r="H162" s="248">
        <v>66.659999999999997</v>
      </c>
      <c r="I162" s="249"/>
      <c r="J162" s="250">
        <f>ROUND(I162*H162,2)</f>
        <v>0</v>
      </c>
      <c r="K162" s="251"/>
      <c r="L162" s="252"/>
      <c r="M162" s="253" t="s">
        <v>1</v>
      </c>
      <c r="N162" s="254" t="s">
        <v>41</v>
      </c>
      <c r="O162" s="89"/>
      <c r="P162" s="240">
        <f>O162*H162</f>
        <v>0</v>
      </c>
      <c r="Q162" s="240">
        <v>0.065000000000000002</v>
      </c>
      <c r="R162" s="240">
        <f>Q162*H162</f>
        <v>4.3328999999999995</v>
      </c>
      <c r="S162" s="240">
        <v>0</v>
      </c>
      <c r="T162" s="241">
        <f>S162*H162</f>
        <v>0</v>
      </c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  <c r="AR162" s="242" t="s">
        <v>90</v>
      </c>
      <c r="AT162" s="242" t="s">
        <v>177</v>
      </c>
      <c r="AU162" s="242" t="s">
        <v>87</v>
      </c>
      <c r="AY162" s="14" t="s">
        <v>150</v>
      </c>
      <c r="BE162" s="243">
        <f>IF(N162="základná",J162,0)</f>
        <v>0</v>
      </c>
      <c r="BF162" s="243">
        <f>IF(N162="znížená",J162,0)</f>
        <v>0</v>
      </c>
      <c r="BG162" s="243">
        <f>IF(N162="zákl. prenesená",J162,0)</f>
        <v>0</v>
      </c>
      <c r="BH162" s="243">
        <f>IF(N162="zníž. prenesená",J162,0)</f>
        <v>0</v>
      </c>
      <c r="BI162" s="243">
        <f>IF(N162="nulová",J162,0)</f>
        <v>0</v>
      </c>
      <c r="BJ162" s="14" t="s">
        <v>87</v>
      </c>
      <c r="BK162" s="243">
        <f>ROUND(I162*H162,2)</f>
        <v>0</v>
      </c>
      <c r="BL162" s="14" t="s">
        <v>106</v>
      </c>
      <c r="BM162" s="242" t="s">
        <v>376</v>
      </c>
    </row>
    <row r="163" s="2" customFormat="1" ht="33" customHeight="1">
      <c r="A163" s="35"/>
      <c r="B163" s="36"/>
      <c r="C163" s="230" t="s">
        <v>265</v>
      </c>
      <c r="D163" s="230" t="s">
        <v>152</v>
      </c>
      <c r="E163" s="231" t="s">
        <v>270</v>
      </c>
      <c r="F163" s="232" t="s">
        <v>271</v>
      </c>
      <c r="G163" s="233" t="s">
        <v>155</v>
      </c>
      <c r="H163" s="234">
        <v>71</v>
      </c>
      <c r="I163" s="235"/>
      <c r="J163" s="236">
        <f>ROUND(I163*H163,2)</f>
        <v>0</v>
      </c>
      <c r="K163" s="237"/>
      <c r="L163" s="41"/>
      <c r="M163" s="238" t="s">
        <v>1</v>
      </c>
      <c r="N163" s="239" t="s">
        <v>41</v>
      </c>
      <c r="O163" s="89"/>
      <c r="P163" s="240">
        <f>O163*H163</f>
        <v>0</v>
      </c>
      <c r="Q163" s="240">
        <v>0.12662000000000001</v>
      </c>
      <c r="R163" s="240">
        <f>Q163*H163</f>
        <v>8.9900200000000012</v>
      </c>
      <c r="S163" s="240">
        <v>0</v>
      </c>
      <c r="T163" s="241">
        <f>S163*H163</f>
        <v>0</v>
      </c>
      <c r="U163" s="35"/>
      <c r="V163" s="35"/>
      <c r="W163" s="35"/>
      <c r="X163" s="35"/>
      <c r="Y163" s="35"/>
      <c r="Z163" s="35"/>
      <c r="AA163" s="35"/>
      <c r="AB163" s="35"/>
      <c r="AC163" s="35"/>
      <c r="AD163" s="35"/>
      <c r="AE163" s="35"/>
      <c r="AR163" s="242" t="s">
        <v>106</v>
      </c>
      <c r="AT163" s="242" t="s">
        <v>152</v>
      </c>
      <c r="AU163" s="242" t="s">
        <v>87</v>
      </c>
      <c r="AY163" s="14" t="s">
        <v>150</v>
      </c>
      <c r="BE163" s="243">
        <f>IF(N163="základná",J163,0)</f>
        <v>0</v>
      </c>
      <c r="BF163" s="243">
        <f>IF(N163="znížená",J163,0)</f>
        <v>0</v>
      </c>
      <c r="BG163" s="243">
        <f>IF(N163="zákl. prenesená",J163,0)</f>
        <v>0</v>
      </c>
      <c r="BH163" s="243">
        <f>IF(N163="zníž. prenesená",J163,0)</f>
        <v>0</v>
      </c>
      <c r="BI163" s="243">
        <f>IF(N163="nulová",J163,0)</f>
        <v>0</v>
      </c>
      <c r="BJ163" s="14" t="s">
        <v>87</v>
      </c>
      <c r="BK163" s="243">
        <f>ROUND(I163*H163,2)</f>
        <v>0</v>
      </c>
      <c r="BL163" s="14" t="s">
        <v>106</v>
      </c>
      <c r="BM163" s="242" t="s">
        <v>377</v>
      </c>
    </row>
    <row r="164" s="2" customFormat="1" ht="16.5" customHeight="1">
      <c r="A164" s="35"/>
      <c r="B164" s="36"/>
      <c r="C164" s="244" t="s">
        <v>269</v>
      </c>
      <c r="D164" s="244" t="s">
        <v>177</v>
      </c>
      <c r="E164" s="245" t="s">
        <v>378</v>
      </c>
      <c r="F164" s="246" t="s">
        <v>379</v>
      </c>
      <c r="G164" s="247" t="s">
        <v>250</v>
      </c>
      <c r="H164" s="248">
        <v>71</v>
      </c>
      <c r="I164" s="249"/>
      <c r="J164" s="250">
        <f>ROUND(I164*H164,2)</f>
        <v>0</v>
      </c>
      <c r="K164" s="251"/>
      <c r="L164" s="252"/>
      <c r="M164" s="253" t="s">
        <v>1</v>
      </c>
      <c r="N164" s="254" t="s">
        <v>41</v>
      </c>
      <c r="O164" s="89"/>
      <c r="P164" s="240">
        <f>O164*H164</f>
        <v>0</v>
      </c>
      <c r="Q164" s="240">
        <v>0.048000000000000001</v>
      </c>
      <c r="R164" s="240">
        <f>Q164*H164</f>
        <v>3.4079999999999999</v>
      </c>
      <c r="S164" s="240">
        <v>0</v>
      </c>
      <c r="T164" s="241">
        <f>S164*H164</f>
        <v>0</v>
      </c>
      <c r="U164" s="35"/>
      <c r="V164" s="35"/>
      <c r="W164" s="35"/>
      <c r="X164" s="35"/>
      <c r="Y164" s="35"/>
      <c r="Z164" s="35"/>
      <c r="AA164" s="35"/>
      <c r="AB164" s="35"/>
      <c r="AC164" s="35"/>
      <c r="AD164" s="35"/>
      <c r="AE164" s="35"/>
      <c r="AR164" s="242" t="s">
        <v>90</v>
      </c>
      <c r="AT164" s="242" t="s">
        <v>177</v>
      </c>
      <c r="AU164" s="242" t="s">
        <v>87</v>
      </c>
      <c r="AY164" s="14" t="s">
        <v>150</v>
      </c>
      <c r="BE164" s="243">
        <f>IF(N164="základná",J164,0)</f>
        <v>0</v>
      </c>
      <c r="BF164" s="243">
        <f>IF(N164="znížená",J164,0)</f>
        <v>0</v>
      </c>
      <c r="BG164" s="243">
        <f>IF(N164="zákl. prenesená",J164,0)</f>
        <v>0</v>
      </c>
      <c r="BH164" s="243">
        <f>IF(N164="zníž. prenesená",J164,0)</f>
        <v>0</v>
      </c>
      <c r="BI164" s="243">
        <f>IF(N164="nulová",J164,0)</f>
        <v>0</v>
      </c>
      <c r="BJ164" s="14" t="s">
        <v>87</v>
      </c>
      <c r="BK164" s="243">
        <f>ROUND(I164*H164,2)</f>
        <v>0</v>
      </c>
      <c r="BL164" s="14" t="s">
        <v>106</v>
      </c>
      <c r="BM164" s="242" t="s">
        <v>380</v>
      </c>
    </row>
    <row r="165" s="2" customFormat="1" ht="33" customHeight="1">
      <c r="A165" s="35"/>
      <c r="B165" s="36"/>
      <c r="C165" s="230" t="s">
        <v>273</v>
      </c>
      <c r="D165" s="230" t="s">
        <v>152</v>
      </c>
      <c r="E165" s="231" t="s">
        <v>278</v>
      </c>
      <c r="F165" s="232" t="s">
        <v>279</v>
      </c>
      <c r="G165" s="233" t="s">
        <v>159</v>
      </c>
      <c r="H165" s="234">
        <v>4.7699999999999996</v>
      </c>
      <c r="I165" s="235"/>
      <c r="J165" s="236">
        <f>ROUND(I165*H165,2)</f>
        <v>0</v>
      </c>
      <c r="K165" s="237"/>
      <c r="L165" s="41"/>
      <c r="M165" s="238" t="s">
        <v>1</v>
      </c>
      <c r="N165" s="239" t="s">
        <v>41</v>
      </c>
      <c r="O165" s="89"/>
      <c r="P165" s="240">
        <f>O165*H165</f>
        <v>0</v>
      </c>
      <c r="Q165" s="240">
        <v>2.2151299999999998</v>
      </c>
      <c r="R165" s="240">
        <f>Q165*H165</f>
        <v>10.566170099999999</v>
      </c>
      <c r="S165" s="240">
        <v>0</v>
      </c>
      <c r="T165" s="241">
        <f>S165*H165</f>
        <v>0</v>
      </c>
      <c r="U165" s="35"/>
      <c r="V165" s="35"/>
      <c r="W165" s="35"/>
      <c r="X165" s="35"/>
      <c r="Y165" s="35"/>
      <c r="Z165" s="35"/>
      <c r="AA165" s="35"/>
      <c r="AB165" s="35"/>
      <c r="AC165" s="35"/>
      <c r="AD165" s="35"/>
      <c r="AE165" s="35"/>
      <c r="AR165" s="242" t="s">
        <v>106</v>
      </c>
      <c r="AT165" s="242" t="s">
        <v>152</v>
      </c>
      <c r="AU165" s="242" t="s">
        <v>87</v>
      </c>
      <c r="AY165" s="14" t="s">
        <v>150</v>
      </c>
      <c r="BE165" s="243">
        <f>IF(N165="základná",J165,0)</f>
        <v>0</v>
      </c>
      <c r="BF165" s="243">
        <f>IF(N165="znížená",J165,0)</f>
        <v>0</v>
      </c>
      <c r="BG165" s="243">
        <f>IF(N165="zákl. prenesená",J165,0)</f>
        <v>0</v>
      </c>
      <c r="BH165" s="243">
        <f>IF(N165="zníž. prenesená",J165,0)</f>
        <v>0</v>
      </c>
      <c r="BI165" s="243">
        <f>IF(N165="nulová",J165,0)</f>
        <v>0</v>
      </c>
      <c r="BJ165" s="14" t="s">
        <v>87</v>
      </c>
      <c r="BK165" s="243">
        <f>ROUND(I165*H165,2)</f>
        <v>0</v>
      </c>
      <c r="BL165" s="14" t="s">
        <v>106</v>
      </c>
      <c r="BM165" s="242" t="s">
        <v>381</v>
      </c>
    </row>
    <row r="166" s="2" customFormat="1" ht="24.15" customHeight="1">
      <c r="A166" s="35"/>
      <c r="B166" s="36"/>
      <c r="C166" s="230" t="s">
        <v>277</v>
      </c>
      <c r="D166" s="230" t="s">
        <v>152</v>
      </c>
      <c r="E166" s="231" t="s">
        <v>382</v>
      </c>
      <c r="F166" s="232" t="s">
        <v>383</v>
      </c>
      <c r="G166" s="233" t="s">
        <v>155</v>
      </c>
      <c r="H166" s="234">
        <v>104</v>
      </c>
      <c r="I166" s="235"/>
      <c r="J166" s="236">
        <f>ROUND(I166*H166,2)</f>
        <v>0</v>
      </c>
      <c r="K166" s="237"/>
      <c r="L166" s="41"/>
      <c r="M166" s="238" t="s">
        <v>1</v>
      </c>
      <c r="N166" s="239" t="s">
        <v>41</v>
      </c>
      <c r="O166" s="89"/>
      <c r="P166" s="240">
        <f>O166*H166</f>
        <v>0</v>
      </c>
      <c r="Q166" s="240">
        <v>0</v>
      </c>
      <c r="R166" s="240">
        <f>Q166*H166</f>
        <v>0</v>
      </c>
      <c r="S166" s="240">
        <v>0</v>
      </c>
      <c r="T166" s="241">
        <f>S166*H166</f>
        <v>0</v>
      </c>
      <c r="U166" s="35"/>
      <c r="V166" s="35"/>
      <c r="W166" s="35"/>
      <c r="X166" s="35"/>
      <c r="Y166" s="35"/>
      <c r="Z166" s="35"/>
      <c r="AA166" s="35"/>
      <c r="AB166" s="35"/>
      <c r="AC166" s="35"/>
      <c r="AD166" s="35"/>
      <c r="AE166" s="35"/>
      <c r="AR166" s="242" t="s">
        <v>106</v>
      </c>
      <c r="AT166" s="242" t="s">
        <v>152</v>
      </c>
      <c r="AU166" s="242" t="s">
        <v>87</v>
      </c>
      <c r="AY166" s="14" t="s">
        <v>150</v>
      </c>
      <c r="BE166" s="243">
        <f>IF(N166="základná",J166,0)</f>
        <v>0</v>
      </c>
      <c r="BF166" s="243">
        <f>IF(N166="znížená",J166,0)</f>
        <v>0</v>
      </c>
      <c r="BG166" s="243">
        <f>IF(N166="zákl. prenesená",J166,0)</f>
        <v>0</v>
      </c>
      <c r="BH166" s="243">
        <f>IF(N166="zníž. prenesená",J166,0)</f>
        <v>0</v>
      </c>
      <c r="BI166" s="243">
        <f>IF(N166="nulová",J166,0)</f>
        <v>0</v>
      </c>
      <c r="BJ166" s="14" t="s">
        <v>87</v>
      </c>
      <c r="BK166" s="243">
        <f>ROUND(I166*H166,2)</f>
        <v>0</v>
      </c>
      <c r="BL166" s="14" t="s">
        <v>106</v>
      </c>
      <c r="BM166" s="242" t="s">
        <v>384</v>
      </c>
    </row>
    <row r="167" s="2" customFormat="1" ht="24.15" customHeight="1">
      <c r="A167" s="35"/>
      <c r="B167" s="36"/>
      <c r="C167" s="230" t="s">
        <v>281</v>
      </c>
      <c r="D167" s="230" t="s">
        <v>152</v>
      </c>
      <c r="E167" s="231" t="s">
        <v>290</v>
      </c>
      <c r="F167" s="232" t="s">
        <v>291</v>
      </c>
      <c r="G167" s="233" t="s">
        <v>292</v>
      </c>
      <c r="H167" s="234">
        <v>307.06999999999999</v>
      </c>
      <c r="I167" s="235"/>
      <c r="J167" s="236">
        <f>ROUND(I167*H167,2)</f>
        <v>0</v>
      </c>
      <c r="K167" s="237"/>
      <c r="L167" s="41"/>
      <c r="M167" s="238" t="s">
        <v>1</v>
      </c>
      <c r="N167" s="239" t="s">
        <v>41</v>
      </c>
      <c r="O167" s="89"/>
      <c r="P167" s="240">
        <f>O167*H167</f>
        <v>0</v>
      </c>
      <c r="Q167" s="240">
        <v>0</v>
      </c>
      <c r="R167" s="240">
        <f>Q167*H167</f>
        <v>0</v>
      </c>
      <c r="S167" s="240">
        <v>0</v>
      </c>
      <c r="T167" s="241">
        <f>S167*H167</f>
        <v>0</v>
      </c>
      <c r="U167" s="35"/>
      <c r="V167" s="35"/>
      <c r="W167" s="35"/>
      <c r="X167" s="35"/>
      <c r="Y167" s="35"/>
      <c r="Z167" s="35"/>
      <c r="AA167" s="35"/>
      <c r="AB167" s="35"/>
      <c r="AC167" s="35"/>
      <c r="AD167" s="35"/>
      <c r="AE167" s="35"/>
      <c r="AR167" s="242" t="s">
        <v>106</v>
      </c>
      <c r="AT167" s="242" t="s">
        <v>152</v>
      </c>
      <c r="AU167" s="242" t="s">
        <v>87</v>
      </c>
      <c r="AY167" s="14" t="s">
        <v>150</v>
      </c>
      <c r="BE167" s="243">
        <f>IF(N167="základná",J167,0)</f>
        <v>0</v>
      </c>
      <c r="BF167" s="243">
        <f>IF(N167="znížená",J167,0)</f>
        <v>0</v>
      </c>
      <c r="BG167" s="243">
        <f>IF(N167="zákl. prenesená",J167,0)</f>
        <v>0</v>
      </c>
      <c r="BH167" s="243">
        <f>IF(N167="zníž. prenesená",J167,0)</f>
        <v>0</v>
      </c>
      <c r="BI167" s="243">
        <f>IF(N167="nulová",J167,0)</f>
        <v>0</v>
      </c>
      <c r="BJ167" s="14" t="s">
        <v>87</v>
      </c>
      <c r="BK167" s="243">
        <f>ROUND(I167*H167,2)</f>
        <v>0</v>
      </c>
      <c r="BL167" s="14" t="s">
        <v>106</v>
      </c>
      <c r="BM167" s="242" t="s">
        <v>385</v>
      </c>
    </row>
    <row r="168" s="2" customFormat="1" ht="24.15" customHeight="1">
      <c r="A168" s="35"/>
      <c r="B168" s="36"/>
      <c r="C168" s="230" t="s">
        <v>285</v>
      </c>
      <c r="D168" s="230" t="s">
        <v>152</v>
      </c>
      <c r="E168" s="231" t="s">
        <v>295</v>
      </c>
      <c r="F168" s="232" t="s">
        <v>296</v>
      </c>
      <c r="G168" s="233" t="s">
        <v>292</v>
      </c>
      <c r="H168" s="234">
        <v>5852</v>
      </c>
      <c r="I168" s="235"/>
      <c r="J168" s="236">
        <f>ROUND(I168*H168,2)</f>
        <v>0</v>
      </c>
      <c r="K168" s="237"/>
      <c r="L168" s="41"/>
      <c r="M168" s="238" t="s">
        <v>1</v>
      </c>
      <c r="N168" s="239" t="s">
        <v>41</v>
      </c>
      <c r="O168" s="89"/>
      <c r="P168" s="240">
        <f>O168*H168</f>
        <v>0</v>
      </c>
      <c r="Q168" s="240">
        <v>0</v>
      </c>
      <c r="R168" s="240">
        <f>Q168*H168</f>
        <v>0</v>
      </c>
      <c r="S168" s="240">
        <v>0</v>
      </c>
      <c r="T168" s="241">
        <f>S168*H168</f>
        <v>0</v>
      </c>
      <c r="U168" s="35"/>
      <c r="V168" s="35"/>
      <c r="W168" s="35"/>
      <c r="X168" s="35"/>
      <c r="Y168" s="35"/>
      <c r="Z168" s="35"/>
      <c r="AA168" s="35"/>
      <c r="AB168" s="35"/>
      <c r="AC168" s="35"/>
      <c r="AD168" s="35"/>
      <c r="AE168" s="35"/>
      <c r="AR168" s="242" t="s">
        <v>106</v>
      </c>
      <c r="AT168" s="242" t="s">
        <v>152</v>
      </c>
      <c r="AU168" s="242" t="s">
        <v>87</v>
      </c>
      <c r="AY168" s="14" t="s">
        <v>150</v>
      </c>
      <c r="BE168" s="243">
        <f>IF(N168="základná",J168,0)</f>
        <v>0</v>
      </c>
      <c r="BF168" s="243">
        <f>IF(N168="znížená",J168,0)</f>
        <v>0</v>
      </c>
      <c r="BG168" s="243">
        <f>IF(N168="zákl. prenesená",J168,0)</f>
        <v>0</v>
      </c>
      <c r="BH168" s="243">
        <f>IF(N168="zníž. prenesená",J168,0)</f>
        <v>0</v>
      </c>
      <c r="BI168" s="243">
        <f>IF(N168="nulová",J168,0)</f>
        <v>0</v>
      </c>
      <c r="BJ168" s="14" t="s">
        <v>87</v>
      </c>
      <c r="BK168" s="243">
        <f>ROUND(I168*H168,2)</f>
        <v>0</v>
      </c>
      <c r="BL168" s="14" t="s">
        <v>106</v>
      </c>
      <c r="BM168" s="242" t="s">
        <v>386</v>
      </c>
    </row>
    <row r="169" s="2" customFormat="1" ht="24.15" customHeight="1">
      <c r="A169" s="35"/>
      <c r="B169" s="36"/>
      <c r="C169" s="230" t="s">
        <v>289</v>
      </c>
      <c r="D169" s="230" t="s">
        <v>152</v>
      </c>
      <c r="E169" s="231" t="s">
        <v>299</v>
      </c>
      <c r="F169" s="232" t="s">
        <v>300</v>
      </c>
      <c r="G169" s="233" t="s">
        <v>292</v>
      </c>
      <c r="H169" s="234">
        <v>307.06999999999999</v>
      </c>
      <c r="I169" s="235"/>
      <c r="J169" s="236">
        <f>ROUND(I169*H169,2)</f>
        <v>0</v>
      </c>
      <c r="K169" s="237"/>
      <c r="L169" s="41"/>
      <c r="M169" s="238" t="s">
        <v>1</v>
      </c>
      <c r="N169" s="239" t="s">
        <v>41</v>
      </c>
      <c r="O169" s="89"/>
      <c r="P169" s="240">
        <f>O169*H169</f>
        <v>0</v>
      </c>
      <c r="Q169" s="240">
        <v>0</v>
      </c>
      <c r="R169" s="240">
        <f>Q169*H169</f>
        <v>0</v>
      </c>
      <c r="S169" s="240">
        <v>0</v>
      </c>
      <c r="T169" s="241">
        <f>S169*H169</f>
        <v>0</v>
      </c>
      <c r="U169" s="35"/>
      <c r="V169" s="35"/>
      <c r="W169" s="35"/>
      <c r="X169" s="35"/>
      <c r="Y169" s="35"/>
      <c r="Z169" s="35"/>
      <c r="AA169" s="35"/>
      <c r="AB169" s="35"/>
      <c r="AC169" s="35"/>
      <c r="AD169" s="35"/>
      <c r="AE169" s="35"/>
      <c r="AR169" s="242" t="s">
        <v>106</v>
      </c>
      <c r="AT169" s="242" t="s">
        <v>152</v>
      </c>
      <c r="AU169" s="242" t="s">
        <v>87</v>
      </c>
      <c r="AY169" s="14" t="s">
        <v>150</v>
      </c>
      <c r="BE169" s="243">
        <f>IF(N169="základná",J169,0)</f>
        <v>0</v>
      </c>
      <c r="BF169" s="243">
        <f>IF(N169="znížená",J169,0)</f>
        <v>0</v>
      </c>
      <c r="BG169" s="243">
        <f>IF(N169="zákl. prenesená",J169,0)</f>
        <v>0</v>
      </c>
      <c r="BH169" s="243">
        <f>IF(N169="zníž. prenesená",J169,0)</f>
        <v>0</v>
      </c>
      <c r="BI169" s="243">
        <f>IF(N169="nulová",J169,0)</f>
        <v>0</v>
      </c>
      <c r="BJ169" s="14" t="s">
        <v>87</v>
      </c>
      <c r="BK169" s="243">
        <f>ROUND(I169*H169,2)</f>
        <v>0</v>
      </c>
      <c r="BL169" s="14" t="s">
        <v>106</v>
      </c>
      <c r="BM169" s="242" t="s">
        <v>387</v>
      </c>
    </row>
    <row r="170" s="2" customFormat="1" ht="24.15" customHeight="1">
      <c r="A170" s="35"/>
      <c r="B170" s="36"/>
      <c r="C170" s="230" t="s">
        <v>294</v>
      </c>
      <c r="D170" s="230" t="s">
        <v>152</v>
      </c>
      <c r="E170" s="231" t="s">
        <v>303</v>
      </c>
      <c r="F170" s="232" t="s">
        <v>388</v>
      </c>
      <c r="G170" s="233" t="s">
        <v>292</v>
      </c>
      <c r="H170" s="234">
        <v>307.06999999999999</v>
      </c>
      <c r="I170" s="235"/>
      <c r="J170" s="236">
        <f>ROUND(I170*H170,2)</f>
        <v>0</v>
      </c>
      <c r="K170" s="237"/>
      <c r="L170" s="41"/>
      <c r="M170" s="238" t="s">
        <v>1</v>
      </c>
      <c r="N170" s="239" t="s">
        <v>41</v>
      </c>
      <c r="O170" s="89"/>
      <c r="P170" s="240">
        <f>O170*H170</f>
        <v>0</v>
      </c>
      <c r="Q170" s="240">
        <v>0</v>
      </c>
      <c r="R170" s="240">
        <f>Q170*H170</f>
        <v>0</v>
      </c>
      <c r="S170" s="240">
        <v>0</v>
      </c>
      <c r="T170" s="241">
        <f>S170*H170</f>
        <v>0</v>
      </c>
      <c r="U170" s="35"/>
      <c r="V170" s="35"/>
      <c r="W170" s="35"/>
      <c r="X170" s="35"/>
      <c r="Y170" s="35"/>
      <c r="Z170" s="35"/>
      <c r="AA170" s="35"/>
      <c r="AB170" s="35"/>
      <c r="AC170" s="35"/>
      <c r="AD170" s="35"/>
      <c r="AE170" s="35"/>
      <c r="AR170" s="242" t="s">
        <v>106</v>
      </c>
      <c r="AT170" s="242" t="s">
        <v>152</v>
      </c>
      <c r="AU170" s="242" t="s">
        <v>87</v>
      </c>
      <c r="AY170" s="14" t="s">
        <v>150</v>
      </c>
      <c r="BE170" s="243">
        <f>IF(N170="základná",J170,0)</f>
        <v>0</v>
      </c>
      <c r="BF170" s="243">
        <f>IF(N170="znížená",J170,0)</f>
        <v>0</v>
      </c>
      <c r="BG170" s="243">
        <f>IF(N170="zákl. prenesená",J170,0)</f>
        <v>0</v>
      </c>
      <c r="BH170" s="243">
        <f>IF(N170="zníž. prenesená",J170,0)</f>
        <v>0</v>
      </c>
      <c r="BI170" s="243">
        <f>IF(N170="nulová",J170,0)</f>
        <v>0</v>
      </c>
      <c r="BJ170" s="14" t="s">
        <v>87</v>
      </c>
      <c r="BK170" s="243">
        <f>ROUND(I170*H170,2)</f>
        <v>0</v>
      </c>
      <c r="BL170" s="14" t="s">
        <v>106</v>
      </c>
      <c r="BM170" s="242" t="s">
        <v>389</v>
      </c>
    </row>
    <row r="171" s="12" customFormat="1" ht="22.8" customHeight="1">
      <c r="A171" s="12"/>
      <c r="B171" s="214"/>
      <c r="C171" s="215"/>
      <c r="D171" s="216" t="s">
        <v>74</v>
      </c>
      <c r="E171" s="228" t="s">
        <v>306</v>
      </c>
      <c r="F171" s="228" t="s">
        <v>307</v>
      </c>
      <c r="G171" s="215"/>
      <c r="H171" s="215"/>
      <c r="I171" s="218"/>
      <c r="J171" s="229">
        <f>BK171</f>
        <v>0</v>
      </c>
      <c r="K171" s="215"/>
      <c r="L171" s="220"/>
      <c r="M171" s="221"/>
      <c r="N171" s="222"/>
      <c r="O171" s="222"/>
      <c r="P171" s="223">
        <f>P172</f>
        <v>0</v>
      </c>
      <c r="Q171" s="222"/>
      <c r="R171" s="223">
        <f>R172</f>
        <v>0</v>
      </c>
      <c r="S171" s="222"/>
      <c r="T171" s="224">
        <f>T172</f>
        <v>0</v>
      </c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R171" s="225" t="s">
        <v>80</v>
      </c>
      <c r="AT171" s="226" t="s">
        <v>74</v>
      </c>
      <c r="AU171" s="226" t="s">
        <v>80</v>
      </c>
      <c r="AY171" s="225" t="s">
        <v>150</v>
      </c>
      <c r="BK171" s="227">
        <f>BK172</f>
        <v>0</v>
      </c>
    </row>
    <row r="172" s="2" customFormat="1" ht="33" customHeight="1">
      <c r="A172" s="35"/>
      <c r="B172" s="36"/>
      <c r="C172" s="230" t="s">
        <v>298</v>
      </c>
      <c r="D172" s="230" t="s">
        <v>152</v>
      </c>
      <c r="E172" s="231" t="s">
        <v>390</v>
      </c>
      <c r="F172" s="232" t="s">
        <v>391</v>
      </c>
      <c r="G172" s="233" t="s">
        <v>292</v>
      </c>
      <c r="H172" s="234">
        <v>294.84199999999998</v>
      </c>
      <c r="I172" s="235"/>
      <c r="J172" s="236">
        <f>ROUND(I172*H172,2)</f>
        <v>0</v>
      </c>
      <c r="K172" s="237"/>
      <c r="L172" s="41"/>
      <c r="M172" s="238" t="s">
        <v>1</v>
      </c>
      <c r="N172" s="239" t="s">
        <v>41</v>
      </c>
      <c r="O172" s="89"/>
      <c r="P172" s="240">
        <f>O172*H172</f>
        <v>0</v>
      </c>
      <c r="Q172" s="240">
        <v>0</v>
      </c>
      <c r="R172" s="240">
        <f>Q172*H172</f>
        <v>0</v>
      </c>
      <c r="S172" s="240">
        <v>0</v>
      </c>
      <c r="T172" s="241">
        <f>S172*H172</f>
        <v>0</v>
      </c>
      <c r="U172" s="35"/>
      <c r="V172" s="35"/>
      <c r="W172" s="35"/>
      <c r="X172" s="35"/>
      <c r="Y172" s="35"/>
      <c r="Z172" s="35"/>
      <c r="AA172" s="35"/>
      <c r="AB172" s="35"/>
      <c r="AC172" s="35"/>
      <c r="AD172" s="35"/>
      <c r="AE172" s="35"/>
      <c r="AR172" s="242" t="s">
        <v>106</v>
      </c>
      <c r="AT172" s="242" t="s">
        <v>152</v>
      </c>
      <c r="AU172" s="242" t="s">
        <v>87</v>
      </c>
      <c r="AY172" s="14" t="s">
        <v>150</v>
      </c>
      <c r="BE172" s="243">
        <f>IF(N172="základná",J172,0)</f>
        <v>0</v>
      </c>
      <c r="BF172" s="243">
        <f>IF(N172="znížená",J172,0)</f>
        <v>0</v>
      </c>
      <c r="BG172" s="243">
        <f>IF(N172="zákl. prenesená",J172,0)</f>
        <v>0</v>
      </c>
      <c r="BH172" s="243">
        <f>IF(N172="zníž. prenesená",J172,0)</f>
        <v>0</v>
      </c>
      <c r="BI172" s="243">
        <f>IF(N172="nulová",J172,0)</f>
        <v>0</v>
      </c>
      <c r="BJ172" s="14" t="s">
        <v>87</v>
      </c>
      <c r="BK172" s="243">
        <f>ROUND(I172*H172,2)</f>
        <v>0</v>
      </c>
      <c r="BL172" s="14" t="s">
        <v>106</v>
      </c>
      <c r="BM172" s="242" t="s">
        <v>392</v>
      </c>
    </row>
    <row r="173" s="12" customFormat="1" ht="25.92" customHeight="1">
      <c r="A173" s="12"/>
      <c r="B173" s="214"/>
      <c r="C173" s="215"/>
      <c r="D173" s="216" t="s">
        <v>74</v>
      </c>
      <c r="E173" s="217" t="s">
        <v>177</v>
      </c>
      <c r="F173" s="217" t="s">
        <v>312</v>
      </c>
      <c r="G173" s="215"/>
      <c r="H173" s="215"/>
      <c r="I173" s="218"/>
      <c r="J173" s="219">
        <f>BK173</f>
        <v>0</v>
      </c>
      <c r="K173" s="215"/>
      <c r="L173" s="220"/>
      <c r="M173" s="221"/>
      <c r="N173" s="222"/>
      <c r="O173" s="222"/>
      <c r="P173" s="223">
        <f>P174</f>
        <v>0</v>
      </c>
      <c r="Q173" s="222"/>
      <c r="R173" s="223">
        <f>R174</f>
        <v>0</v>
      </c>
      <c r="S173" s="222"/>
      <c r="T173" s="224">
        <f>T174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225" t="s">
        <v>84</v>
      </c>
      <c r="AT173" s="226" t="s">
        <v>74</v>
      </c>
      <c r="AU173" s="226" t="s">
        <v>75</v>
      </c>
      <c r="AY173" s="225" t="s">
        <v>150</v>
      </c>
      <c r="BK173" s="227">
        <f>BK174</f>
        <v>0</v>
      </c>
    </row>
    <row r="174" s="12" customFormat="1" ht="22.8" customHeight="1">
      <c r="A174" s="12"/>
      <c r="B174" s="214"/>
      <c r="C174" s="215"/>
      <c r="D174" s="216" t="s">
        <v>74</v>
      </c>
      <c r="E174" s="228" t="s">
        <v>313</v>
      </c>
      <c r="F174" s="228" t="s">
        <v>314</v>
      </c>
      <c r="G174" s="215"/>
      <c r="H174" s="215"/>
      <c r="I174" s="218"/>
      <c r="J174" s="229">
        <f>BK174</f>
        <v>0</v>
      </c>
      <c r="K174" s="215"/>
      <c r="L174" s="220"/>
      <c r="M174" s="221"/>
      <c r="N174" s="222"/>
      <c r="O174" s="222"/>
      <c r="P174" s="223">
        <f>P175</f>
        <v>0</v>
      </c>
      <c r="Q174" s="222"/>
      <c r="R174" s="223">
        <f>R175</f>
        <v>0</v>
      </c>
      <c r="S174" s="222"/>
      <c r="T174" s="224">
        <f>T175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225" t="s">
        <v>84</v>
      </c>
      <c r="AT174" s="226" t="s">
        <v>74</v>
      </c>
      <c r="AU174" s="226" t="s">
        <v>80</v>
      </c>
      <c r="AY174" s="225" t="s">
        <v>150</v>
      </c>
      <c r="BK174" s="227">
        <f>BK175</f>
        <v>0</v>
      </c>
    </row>
    <row r="175" s="2" customFormat="1" ht="33" customHeight="1">
      <c r="A175" s="35"/>
      <c r="B175" s="36"/>
      <c r="C175" s="230" t="s">
        <v>302</v>
      </c>
      <c r="D175" s="230" t="s">
        <v>152</v>
      </c>
      <c r="E175" s="231" t="s">
        <v>316</v>
      </c>
      <c r="F175" s="232" t="s">
        <v>317</v>
      </c>
      <c r="G175" s="233" t="s">
        <v>175</v>
      </c>
      <c r="H175" s="234">
        <v>47.100000000000001</v>
      </c>
      <c r="I175" s="235"/>
      <c r="J175" s="236">
        <f>ROUND(I175*H175,2)</f>
        <v>0</v>
      </c>
      <c r="K175" s="237"/>
      <c r="L175" s="41"/>
      <c r="M175" s="238" t="s">
        <v>1</v>
      </c>
      <c r="N175" s="239" t="s">
        <v>41</v>
      </c>
      <c r="O175" s="89"/>
      <c r="P175" s="240">
        <f>O175*H175</f>
        <v>0</v>
      </c>
      <c r="Q175" s="240">
        <v>0</v>
      </c>
      <c r="R175" s="240">
        <f>Q175*H175</f>
        <v>0</v>
      </c>
      <c r="S175" s="240">
        <v>0</v>
      </c>
      <c r="T175" s="241">
        <f>S175*H175</f>
        <v>0</v>
      </c>
      <c r="U175" s="35"/>
      <c r="V175" s="35"/>
      <c r="W175" s="35"/>
      <c r="X175" s="35"/>
      <c r="Y175" s="35"/>
      <c r="Z175" s="35"/>
      <c r="AA175" s="35"/>
      <c r="AB175" s="35"/>
      <c r="AC175" s="35"/>
      <c r="AD175" s="35"/>
      <c r="AE175" s="35"/>
      <c r="AR175" s="242" t="s">
        <v>318</v>
      </c>
      <c r="AT175" s="242" t="s">
        <v>152</v>
      </c>
      <c r="AU175" s="242" t="s">
        <v>87</v>
      </c>
      <c r="AY175" s="14" t="s">
        <v>150</v>
      </c>
      <c r="BE175" s="243">
        <f>IF(N175="základná",J175,0)</f>
        <v>0</v>
      </c>
      <c r="BF175" s="243">
        <f>IF(N175="znížená",J175,0)</f>
        <v>0</v>
      </c>
      <c r="BG175" s="243">
        <f>IF(N175="zákl. prenesená",J175,0)</f>
        <v>0</v>
      </c>
      <c r="BH175" s="243">
        <f>IF(N175="zníž. prenesená",J175,0)</f>
        <v>0</v>
      </c>
      <c r="BI175" s="243">
        <f>IF(N175="nulová",J175,0)</f>
        <v>0</v>
      </c>
      <c r="BJ175" s="14" t="s">
        <v>87</v>
      </c>
      <c r="BK175" s="243">
        <f>ROUND(I175*H175,2)</f>
        <v>0</v>
      </c>
      <c r="BL175" s="14" t="s">
        <v>318</v>
      </c>
      <c r="BM175" s="242" t="s">
        <v>393</v>
      </c>
    </row>
    <row r="176" s="12" customFormat="1" ht="25.92" customHeight="1">
      <c r="A176" s="12"/>
      <c r="B176" s="214"/>
      <c r="C176" s="215"/>
      <c r="D176" s="216" t="s">
        <v>74</v>
      </c>
      <c r="E176" s="217" t="s">
        <v>394</v>
      </c>
      <c r="F176" s="217" t="s">
        <v>395</v>
      </c>
      <c r="G176" s="215"/>
      <c r="H176" s="215"/>
      <c r="I176" s="218"/>
      <c r="J176" s="219">
        <f>BK176</f>
        <v>0</v>
      </c>
      <c r="K176" s="215"/>
      <c r="L176" s="220"/>
      <c r="M176" s="221"/>
      <c r="N176" s="222"/>
      <c r="O176" s="222"/>
      <c r="P176" s="223">
        <f>SUM(P177:P178)</f>
        <v>0</v>
      </c>
      <c r="Q176" s="222"/>
      <c r="R176" s="223">
        <f>SUM(R177:R178)</f>
        <v>0</v>
      </c>
      <c r="S176" s="222"/>
      <c r="T176" s="224">
        <f>SUM(T177:T178)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225" t="s">
        <v>109</v>
      </c>
      <c r="AT176" s="226" t="s">
        <v>74</v>
      </c>
      <c r="AU176" s="226" t="s">
        <v>75</v>
      </c>
      <c r="AY176" s="225" t="s">
        <v>150</v>
      </c>
      <c r="BK176" s="227">
        <f>SUM(BK177:BK178)</f>
        <v>0</v>
      </c>
    </row>
    <row r="177" s="2" customFormat="1" ht="44.25" customHeight="1">
      <c r="A177" s="35"/>
      <c r="B177" s="36"/>
      <c r="C177" s="230" t="s">
        <v>308</v>
      </c>
      <c r="D177" s="230" t="s">
        <v>152</v>
      </c>
      <c r="E177" s="231" t="s">
        <v>396</v>
      </c>
      <c r="F177" s="232" t="s">
        <v>397</v>
      </c>
      <c r="G177" s="233" t="s">
        <v>398</v>
      </c>
      <c r="H177" s="234">
        <v>1</v>
      </c>
      <c r="I177" s="235"/>
      <c r="J177" s="236">
        <f>ROUND(I177*H177,2)</f>
        <v>0</v>
      </c>
      <c r="K177" s="237"/>
      <c r="L177" s="41"/>
      <c r="M177" s="238" t="s">
        <v>1</v>
      </c>
      <c r="N177" s="239" t="s">
        <v>41</v>
      </c>
      <c r="O177" s="89"/>
      <c r="P177" s="240">
        <f>O177*H177</f>
        <v>0</v>
      </c>
      <c r="Q177" s="240">
        <v>0</v>
      </c>
      <c r="R177" s="240">
        <f>Q177*H177</f>
        <v>0</v>
      </c>
      <c r="S177" s="240">
        <v>0</v>
      </c>
      <c r="T177" s="241">
        <f>S177*H177</f>
        <v>0</v>
      </c>
      <c r="U177" s="35"/>
      <c r="V177" s="35"/>
      <c r="W177" s="35"/>
      <c r="X177" s="35"/>
      <c r="Y177" s="35"/>
      <c r="Z177" s="35"/>
      <c r="AA177" s="35"/>
      <c r="AB177" s="35"/>
      <c r="AC177" s="35"/>
      <c r="AD177" s="35"/>
      <c r="AE177" s="35"/>
      <c r="AR177" s="242" t="s">
        <v>399</v>
      </c>
      <c r="AT177" s="242" t="s">
        <v>152</v>
      </c>
      <c r="AU177" s="242" t="s">
        <v>80</v>
      </c>
      <c r="AY177" s="14" t="s">
        <v>150</v>
      </c>
      <c r="BE177" s="243">
        <f>IF(N177="základná",J177,0)</f>
        <v>0</v>
      </c>
      <c r="BF177" s="243">
        <f>IF(N177="znížená",J177,0)</f>
        <v>0</v>
      </c>
      <c r="BG177" s="243">
        <f>IF(N177="zákl. prenesená",J177,0)</f>
        <v>0</v>
      </c>
      <c r="BH177" s="243">
        <f>IF(N177="zníž. prenesená",J177,0)</f>
        <v>0</v>
      </c>
      <c r="BI177" s="243">
        <f>IF(N177="nulová",J177,0)</f>
        <v>0</v>
      </c>
      <c r="BJ177" s="14" t="s">
        <v>87</v>
      </c>
      <c r="BK177" s="243">
        <f>ROUND(I177*H177,2)</f>
        <v>0</v>
      </c>
      <c r="BL177" s="14" t="s">
        <v>399</v>
      </c>
      <c r="BM177" s="242" t="s">
        <v>400</v>
      </c>
    </row>
    <row r="178" s="2" customFormat="1" ht="24.15" customHeight="1">
      <c r="A178" s="35"/>
      <c r="B178" s="36"/>
      <c r="C178" s="230" t="s">
        <v>315</v>
      </c>
      <c r="D178" s="230" t="s">
        <v>152</v>
      </c>
      <c r="E178" s="231" t="s">
        <v>401</v>
      </c>
      <c r="F178" s="232" t="s">
        <v>402</v>
      </c>
      <c r="G178" s="233" t="s">
        <v>398</v>
      </c>
      <c r="H178" s="234">
        <v>1</v>
      </c>
      <c r="I178" s="235"/>
      <c r="J178" s="236">
        <f>ROUND(I178*H178,2)</f>
        <v>0</v>
      </c>
      <c r="K178" s="237"/>
      <c r="L178" s="41"/>
      <c r="M178" s="255" t="s">
        <v>1</v>
      </c>
      <c r="N178" s="256" t="s">
        <v>41</v>
      </c>
      <c r="O178" s="257"/>
      <c r="P178" s="258">
        <f>O178*H178</f>
        <v>0</v>
      </c>
      <c r="Q178" s="258">
        <v>0</v>
      </c>
      <c r="R178" s="258">
        <f>Q178*H178</f>
        <v>0</v>
      </c>
      <c r="S178" s="258">
        <v>0</v>
      </c>
      <c r="T178" s="259">
        <f>S178*H178</f>
        <v>0</v>
      </c>
      <c r="U178" s="35"/>
      <c r="V178" s="35"/>
      <c r="W178" s="35"/>
      <c r="X178" s="35"/>
      <c r="Y178" s="35"/>
      <c r="Z178" s="35"/>
      <c r="AA178" s="35"/>
      <c r="AB178" s="35"/>
      <c r="AC178" s="35"/>
      <c r="AD178" s="35"/>
      <c r="AE178" s="35"/>
      <c r="AR178" s="242" t="s">
        <v>399</v>
      </c>
      <c r="AT178" s="242" t="s">
        <v>152</v>
      </c>
      <c r="AU178" s="242" t="s">
        <v>80</v>
      </c>
      <c r="AY178" s="14" t="s">
        <v>150</v>
      </c>
      <c r="BE178" s="243">
        <f>IF(N178="základná",J178,0)</f>
        <v>0</v>
      </c>
      <c r="BF178" s="243">
        <f>IF(N178="znížená",J178,0)</f>
        <v>0</v>
      </c>
      <c r="BG178" s="243">
        <f>IF(N178="zákl. prenesená",J178,0)</f>
        <v>0</v>
      </c>
      <c r="BH178" s="243">
        <f>IF(N178="zníž. prenesená",J178,0)</f>
        <v>0</v>
      </c>
      <c r="BI178" s="243">
        <f>IF(N178="nulová",J178,0)</f>
        <v>0</v>
      </c>
      <c r="BJ178" s="14" t="s">
        <v>87</v>
      </c>
      <c r="BK178" s="243">
        <f>ROUND(I178*H178,2)</f>
        <v>0</v>
      </c>
      <c r="BL178" s="14" t="s">
        <v>399</v>
      </c>
      <c r="BM178" s="242" t="s">
        <v>403</v>
      </c>
    </row>
    <row r="179" s="2" customFormat="1" ht="6.96" customHeight="1">
      <c r="A179" s="35"/>
      <c r="B179" s="64"/>
      <c r="C179" s="65"/>
      <c r="D179" s="65"/>
      <c r="E179" s="65"/>
      <c r="F179" s="65"/>
      <c r="G179" s="65"/>
      <c r="H179" s="65"/>
      <c r="I179" s="65"/>
      <c r="J179" s="65"/>
      <c r="K179" s="65"/>
      <c r="L179" s="41"/>
      <c r="M179" s="35"/>
      <c r="O179" s="35"/>
      <c r="P179" s="35"/>
      <c r="Q179" s="35"/>
      <c r="R179" s="35"/>
      <c r="S179" s="35"/>
      <c r="T179" s="35"/>
      <c r="U179" s="35"/>
      <c r="V179" s="35"/>
      <c r="W179" s="35"/>
      <c r="X179" s="35"/>
      <c r="Y179" s="35"/>
      <c r="Z179" s="35"/>
      <c r="AA179" s="35"/>
      <c r="AB179" s="35"/>
      <c r="AC179" s="35"/>
      <c r="AD179" s="35"/>
      <c r="AE179" s="35"/>
    </row>
  </sheetData>
  <sheetProtection sheet="1" autoFilter="0" formatColumns="0" formatRows="0" objects="1" scenarios="1" spinCount="100000" saltValue="WKN9C0yvZt+ccj+HRl4cZq87s/BKRWZgcxVri42GIBZ3zEPO9JuH12UlyfE1cHded05w4fNgfRu6fYQ9XZUOVA==" hashValue="jv3ZtM/H2Kb/dorQ2ElHshKCMlyfD+od+ev90uPtB57Av0s9YtYS1FOtYJ8EIbNDyZ+qrP8sHXgTnsJ9P5hVLw==" algorithmName="SHA-512" password="CC35"/>
  <autoFilter ref="C126:K178"/>
  <mergeCells count="9">
    <mergeCell ref="E7:H7"/>
    <mergeCell ref="E9:H9"/>
    <mergeCell ref="E18:H18"/>
    <mergeCell ref="E27:H27"/>
    <mergeCell ref="E85:H85"/>
    <mergeCell ref="E87:H87"/>
    <mergeCell ref="E117:H117"/>
    <mergeCell ref="E119:H119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89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16.5" customHeight="1">
      <c r="A9" s="35"/>
      <c r="B9" s="41"/>
      <c r="C9" s="35"/>
      <c r="D9" s="35"/>
      <c r="E9" s="150" t="s">
        <v>404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ROUND(J122,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ROUND((SUM(BE122:BE147)),  2)</f>
        <v>0</v>
      </c>
      <c r="G33" s="158"/>
      <c r="H33" s="158"/>
      <c r="I33" s="165">
        <v>0.20000000000000001</v>
      </c>
      <c r="J33" s="164">
        <f>ROUND(((SUM(BE122:BE147))*I33),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ROUND((SUM(BF122:BF147)),  2)</f>
        <v>0</v>
      </c>
      <c r="G34" s="158"/>
      <c r="H34" s="158"/>
      <c r="I34" s="165">
        <v>0.20000000000000001</v>
      </c>
      <c r="J34" s="164">
        <f>ROUND(((SUM(BF122:BF147))*I34),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ROUND((SUM(BG122:BG147)),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ROUND((SUM(BH122:BH147)),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ROUND((SUM(BI122:BI147)),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16.5" customHeight="1">
      <c r="A87" s="35"/>
      <c r="B87" s="36"/>
      <c r="C87" s="37"/>
      <c r="D87" s="37"/>
      <c r="E87" s="74" t="str">
        <f>E9</f>
        <v>2 - SO 02 - Chodník na Třebíčskej ulici 2023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J122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J123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J124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131</v>
      </c>
      <c r="E99" s="199"/>
      <c r="F99" s="199"/>
      <c r="G99" s="199"/>
      <c r="H99" s="199"/>
      <c r="I99" s="199"/>
      <c r="J99" s="200">
        <f>J128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321</v>
      </c>
      <c r="E100" s="199"/>
      <c r="F100" s="199"/>
      <c r="G100" s="199"/>
      <c r="H100" s="199"/>
      <c r="I100" s="199"/>
      <c r="J100" s="200">
        <f>J133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132</v>
      </c>
      <c r="E101" s="199"/>
      <c r="F101" s="199"/>
      <c r="G101" s="199"/>
      <c r="H101" s="199"/>
      <c r="I101" s="199"/>
      <c r="J101" s="200">
        <f>J135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133</v>
      </c>
      <c r="E102" s="199"/>
      <c r="F102" s="199"/>
      <c r="G102" s="199"/>
      <c r="H102" s="199"/>
      <c r="I102" s="199"/>
      <c r="J102" s="200">
        <f>J146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2" customFormat="1" ht="21.84" customHeight="1">
      <c r="A103" s="35"/>
      <c r="B103" s="36"/>
      <c r="C103" s="37"/>
      <c r="D103" s="37"/>
      <c r="E103" s="37"/>
      <c r="F103" s="37"/>
      <c r="G103" s="37"/>
      <c r="H103" s="37"/>
      <c r="I103" s="37"/>
      <c r="J103" s="37"/>
      <c r="K103" s="37"/>
      <c r="L103" s="61"/>
      <c r="S103" s="35"/>
      <c r="T103" s="35"/>
      <c r="U103" s="35"/>
      <c r="V103" s="35"/>
      <c r="W103" s="35"/>
      <c r="X103" s="35"/>
      <c r="Y103" s="35"/>
      <c r="Z103" s="35"/>
      <c r="AA103" s="35"/>
      <c r="AB103" s="35"/>
      <c r="AC103" s="35"/>
      <c r="AD103" s="35"/>
      <c r="AE103" s="35"/>
    </row>
    <row r="104" hidden="1" s="2" customFormat="1" ht="6.96" customHeight="1">
      <c r="A104" s="35"/>
      <c r="B104" s="64"/>
      <c r="C104" s="65"/>
      <c r="D104" s="65"/>
      <c r="E104" s="65"/>
      <c r="F104" s="65"/>
      <c r="G104" s="65"/>
      <c r="H104" s="65"/>
      <c r="I104" s="65"/>
      <c r="J104" s="65"/>
      <c r="K104" s="65"/>
      <c r="L104" s="61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hidden="1"/>
    <row r="106" hidden="1"/>
    <row r="107" hidden="1"/>
    <row r="108" s="2" customFormat="1" ht="6.96" customHeight="1">
      <c r="A108" s="35"/>
      <c r="B108" s="66"/>
      <c r="C108" s="67"/>
      <c r="D108" s="67"/>
      <c r="E108" s="67"/>
      <c r="F108" s="67"/>
      <c r="G108" s="67"/>
      <c r="H108" s="67"/>
      <c r="I108" s="67"/>
      <c r="J108" s="67"/>
      <c r="K108" s="67"/>
      <c r="L108" s="61"/>
      <c r="S108" s="35"/>
      <c r="T108" s="35"/>
      <c r="U108" s="35"/>
      <c r="V108" s="35"/>
      <c r="W108" s="35"/>
      <c r="X108" s="35"/>
      <c r="Y108" s="35"/>
      <c r="Z108" s="35"/>
      <c r="AA108" s="35"/>
      <c r="AB108" s="35"/>
      <c r="AC108" s="35"/>
      <c r="AD108" s="35"/>
      <c r="AE108" s="35"/>
    </row>
    <row r="109" s="2" customFormat="1" ht="24.96" customHeight="1">
      <c r="A109" s="35"/>
      <c r="B109" s="36"/>
      <c r="C109" s="20" t="s">
        <v>136</v>
      </c>
      <c r="D109" s="37"/>
      <c r="E109" s="37"/>
      <c r="F109" s="37"/>
      <c r="G109" s="37"/>
      <c r="H109" s="37"/>
      <c r="I109" s="37"/>
      <c r="J109" s="37"/>
      <c r="K109" s="37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6.96" customHeight="1">
      <c r="A110" s="35"/>
      <c r="B110" s="36"/>
      <c r="C110" s="37"/>
      <c r="D110" s="37"/>
      <c r="E110" s="37"/>
      <c r="F110" s="37"/>
      <c r="G110" s="37"/>
      <c r="H110" s="37"/>
      <c r="I110" s="37"/>
      <c r="J110" s="37"/>
      <c r="K110" s="3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12" customHeight="1">
      <c r="A111" s="35"/>
      <c r="B111" s="36"/>
      <c r="C111" s="29" t="s">
        <v>15</v>
      </c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6.5" customHeight="1">
      <c r="A112" s="35"/>
      <c r="B112" s="36"/>
      <c r="C112" s="37"/>
      <c r="D112" s="37"/>
      <c r="E112" s="186" t="str">
        <f>E7</f>
        <v>Spevnené plochy na území Mesta Humenné 2023</v>
      </c>
      <c r="F112" s="29"/>
      <c r="G112" s="29"/>
      <c r="H112" s="29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119</v>
      </c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74" t="str">
        <f>E9</f>
        <v>2 - SO 02 - Chodník na Třebíčskej ulici 2023</v>
      </c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6.96" customHeight="1">
      <c r="A115" s="35"/>
      <c r="B115" s="36"/>
      <c r="C115" s="37"/>
      <c r="D115" s="37"/>
      <c r="E115" s="37"/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19</v>
      </c>
      <c r="D116" s="37"/>
      <c r="E116" s="37"/>
      <c r="F116" s="24" t="str">
        <f>F12</f>
        <v>Humenné</v>
      </c>
      <c r="G116" s="37"/>
      <c r="H116" s="37"/>
      <c r="I116" s="29" t="s">
        <v>21</v>
      </c>
      <c r="J116" s="77" t="str">
        <f>IF(J12="","",J12)</f>
        <v>28. 6. 2023</v>
      </c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6.96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5.15" customHeight="1">
      <c r="A118" s="35"/>
      <c r="B118" s="36"/>
      <c r="C118" s="29" t="s">
        <v>23</v>
      </c>
      <c r="D118" s="37"/>
      <c r="E118" s="37"/>
      <c r="F118" s="24" t="str">
        <f>E15</f>
        <v>Mestský úrad Humenné</v>
      </c>
      <c r="G118" s="37"/>
      <c r="H118" s="37"/>
      <c r="I118" s="29" t="s">
        <v>31</v>
      </c>
      <c r="J118" s="33" t="str">
        <f>E21</f>
        <v xml:space="preserve"> </v>
      </c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5.15" customHeight="1">
      <c r="A119" s="35"/>
      <c r="B119" s="36"/>
      <c r="C119" s="29" t="s">
        <v>29</v>
      </c>
      <c r="D119" s="37"/>
      <c r="E119" s="37"/>
      <c r="F119" s="24" t="str">
        <f>IF(E18="","",E18)</f>
        <v>Vyplň údaj</v>
      </c>
      <c r="G119" s="37"/>
      <c r="H119" s="37"/>
      <c r="I119" s="29" t="s">
        <v>33</v>
      </c>
      <c r="J119" s="33" t="str">
        <f>E24</f>
        <v xml:space="preserve"> 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0.32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11" customFormat="1" ht="29.28" customHeight="1">
      <c r="A121" s="202"/>
      <c r="B121" s="203"/>
      <c r="C121" s="204" t="s">
        <v>137</v>
      </c>
      <c r="D121" s="205" t="s">
        <v>60</v>
      </c>
      <c r="E121" s="205" t="s">
        <v>56</v>
      </c>
      <c r="F121" s="205" t="s">
        <v>57</v>
      </c>
      <c r="G121" s="205" t="s">
        <v>138</v>
      </c>
      <c r="H121" s="205" t="s">
        <v>139</v>
      </c>
      <c r="I121" s="205" t="s">
        <v>140</v>
      </c>
      <c r="J121" s="206" t="s">
        <v>124</v>
      </c>
      <c r="K121" s="207" t="s">
        <v>141</v>
      </c>
      <c r="L121" s="208"/>
      <c r="M121" s="98" t="s">
        <v>1</v>
      </c>
      <c r="N121" s="99" t="s">
        <v>39</v>
      </c>
      <c r="O121" s="99" t="s">
        <v>142</v>
      </c>
      <c r="P121" s="99" t="s">
        <v>143</v>
      </c>
      <c r="Q121" s="99" t="s">
        <v>144</v>
      </c>
      <c r="R121" s="99" t="s">
        <v>145</v>
      </c>
      <c r="S121" s="99" t="s">
        <v>146</v>
      </c>
      <c r="T121" s="100" t="s">
        <v>147</v>
      </c>
      <c r="U121" s="202"/>
      <c r="V121" s="202"/>
      <c r="W121" s="202"/>
      <c r="X121" s="202"/>
      <c r="Y121" s="202"/>
      <c r="Z121" s="202"/>
      <c r="AA121" s="202"/>
      <c r="AB121" s="202"/>
      <c r="AC121" s="202"/>
      <c r="AD121" s="202"/>
      <c r="AE121" s="202"/>
    </row>
    <row r="122" s="2" customFormat="1" ht="22.8" customHeight="1">
      <c r="A122" s="35"/>
      <c r="B122" s="36"/>
      <c r="C122" s="105" t="s">
        <v>125</v>
      </c>
      <c r="D122" s="37"/>
      <c r="E122" s="37"/>
      <c r="F122" s="37"/>
      <c r="G122" s="37"/>
      <c r="H122" s="37"/>
      <c r="I122" s="37"/>
      <c r="J122" s="209">
        <f>BK122</f>
        <v>0</v>
      </c>
      <c r="K122" s="37"/>
      <c r="L122" s="41"/>
      <c r="M122" s="101"/>
      <c r="N122" s="210"/>
      <c r="O122" s="102"/>
      <c r="P122" s="211">
        <f>P123</f>
        <v>0</v>
      </c>
      <c r="Q122" s="102"/>
      <c r="R122" s="211">
        <f>R123</f>
        <v>134.91593338800001</v>
      </c>
      <c r="S122" s="102"/>
      <c r="T122" s="212">
        <f>T123</f>
        <v>144.62100000000001</v>
      </c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  <c r="AT122" s="14" t="s">
        <v>74</v>
      </c>
      <c r="AU122" s="14" t="s">
        <v>126</v>
      </c>
      <c r="BK122" s="213">
        <f>BK123</f>
        <v>0</v>
      </c>
    </row>
    <row r="123" s="12" customFormat="1" ht="25.92" customHeight="1">
      <c r="A123" s="12"/>
      <c r="B123" s="214"/>
      <c r="C123" s="215"/>
      <c r="D123" s="216" t="s">
        <v>74</v>
      </c>
      <c r="E123" s="217" t="s">
        <v>148</v>
      </c>
      <c r="F123" s="217" t="s">
        <v>149</v>
      </c>
      <c r="G123" s="215"/>
      <c r="H123" s="215"/>
      <c r="I123" s="218"/>
      <c r="J123" s="219">
        <f>BK123</f>
        <v>0</v>
      </c>
      <c r="K123" s="215"/>
      <c r="L123" s="220"/>
      <c r="M123" s="221"/>
      <c r="N123" s="222"/>
      <c r="O123" s="222"/>
      <c r="P123" s="223">
        <f>P124+P128+P133+P135+P146</f>
        <v>0</v>
      </c>
      <c r="Q123" s="222"/>
      <c r="R123" s="223">
        <f>R124+R128+R133+R135+R146</f>
        <v>134.91593338800001</v>
      </c>
      <c r="S123" s="222"/>
      <c r="T123" s="224">
        <f>T124+T128+T133+T135+T146</f>
        <v>144.62100000000001</v>
      </c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R123" s="225" t="s">
        <v>80</v>
      </c>
      <c r="AT123" s="226" t="s">
        <v>74</v>
      </c>
      <c r="AU123" s="226" t="s">
        <v>75</v>
      </c>
      <c r="AY123" s="225" t="s">
        <v>150</v>
      </c>
      <c r="BK123" s="227">
        <f>BK124+BK128+BK133+BK135+BK146</f>
        <v>0</v>
      </c>
    </row>
    <row r="124" s="12" customFormat="1" ht="22.8" customHeight="1">
      <c r="A124" s="12"/>
      <c r="B124" s="214"/>
      <c r="C124" s="215"/>
      <c r="D124" s="216" t="s">
        <v>74</v>
      </c>
      <c r="E124" s="228" t="s">
        <v>80</v>
      </c>
      <c r="F124" s="228" t="s">
        <v>151</v>
      </c>
      <c r="G124" s="215"/>
      <c r="H124" s="215"/>
      <c r="I124" s="218"/>
      <c r="J124" s="229">
        <f>BK124</f>
        <v>0</v>
      </c>
      <c r="K124" s="215"/>
      <c r="L124" s="220"/>
      <c r="M124" s="221"/>
      <c r="N124" s="222"/>
      <c r="O124" s="222"/>
      <c r="P124" s="223">
        <f>SUM(P125:P127)</f>
        <v>0</v>
      </c>
      <c r="Q124" s="222"/>
      <c r="R124" s="223">
        <f>SUM(R125:R127)</f>
        <v>0</v>
      </c>
      <c r="S124" s="222"/>
      <c r="T124" s="224">
        <f>SUM(T125:T127)</f>
        <v>144.62100000000001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5" t="s">
        <v>80</v>
      </c>
      <c r="AT124" s="226" t="s">
        <v>74</v>
      </c>
      <c r="AU124" s="226" t="s">
        <v>80</v>
      </c>
      <c r="AY124" s="225" t="s">
        <v>150</v>
      </c>
      <c r="BK124" s="227">
        <f>SUM(BK125:BK127)</f>
        <v>0</v>
      </c>
    </row>
    <row r="125" s="2" customFormat="1" ht="24.15" customHeight="1">
      <c r="A125" s="35"/>
      <c r="B125" s="36"/>
      <c r="C125" s="230" t="s">
        <v>80</v>
      </c>
      <c r="D125" s="230" t="s">
        <v>152</v>
      </c>
      <c r="E125" s="231" t="s">
        <v>324</v>
      </c>
      <c r="F125" s="232" t="s">
        <v>405</v>
      </c>
      <c r="G125" s="233" t="s">
        <v>175</v>
      </c>
      <c r="H125" s="234">
        <v>231</v>
      </c>
      <c r="I125" s="235"/>
      <c r="J125" s="236">
        <f>ROUND(I125*H125,2)</f>
        <v>0</v>
      </c>
      <c r="K125" s="237"/>
      <c r="L125" s="41"/>
      <c r="M125" s="238" t="s">
        <v>1</v>
      </c>
      <c r="N125" s="239" t="s">
        <v>41</v>
      </c>
      <c r="O125" s="89"/>
      <c r="P125" s="240">
        <f>O125*H125</f>
        <v>0</v>
      </c>
      <c r="Q125" s="240">
        <v>0</v>
      </c>
      <c r="R125" s="240">
        <f>Q125*H125</f>
        <v>0</v>
      </c>
      <c r="S125" s="240">
        <v>0.18099999999999999</v>
      </c>
      <c r="T125" s="241">
        <f>S125*H125</f>
        <v>41.811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R125" s="242" t="s">
        <v>106</v>
      </c>
      <c r="AT125" s="242" t="s">
        <v>152</v>
      </c>
      <c r="AU125" s="242" t="s">
        <v>87</v>
      </c>
      <c r="AY125" s="14" t="s">
        <v>150</v>
      </c>
      <c r="BE125" s="243">
        <f>IF(N125="základná",J125,0)</f>
        <v>0</v>
      </c>
      <c r="BF125" s="243">
        <f>IF(N125="znížená",J125,0)</f>
        <v>0</v>
      </c>
      <c r="BG125" s="243">
        <f>IF(N125="zákl. prenesená",J125,0)</f>
        <v>0</v>
      </c>
      <c r="BH125" s="243">
        <f>IF(N125="zníž. prenesená",J125,0)</f>
        <v>0</v>
      </c>
      <c r="BI125" s="243">
        <f>IF(N125="nulová",J125,0)</f>
        <v>0</v>
      </c>
      <c r="BJ125" s="14" t="s">
        <v>87</v>
      </c>
      <c r="BK125" s="243">
        <f>ROUND(I125*H125,2)</f>
        <v>0</v>
      </c>
      <c r="BL125" s="14" t="s">
        <v>106</v>
      </c>
      <c r="BM125" s="242" t="s">
        <v>406</v>
      </c>
    </row>
    <row r="126" s="2" customFormat="1" ht="24.15" customHeight="1">
      <c r="A126" s="35"/>
      <c r="B126" s="36"/>
      <c r="C126" s="230" t="s">
        <v>87</v>
      </c>
      <c r="D126" s="230" t="s">
        <v>152</v>
      </c>
      <c r="E126" s="231" t="s">
        <v>407</v>
      </c>
      <c r="F126" s="232" t="s">
        <v>408</v>
      </c>
      <c r="G126" s="233" t="s">
        <v>155</v>
      </c>
      <c r="H126" s="234">
        <v>447</v>
      </c>
      <c r="I126" s="235"/>
      <c r="J126" s="236">
        <f>ROUND(I126*H126,2)</f>
        <v>0</v>
      </c>
      <c r="K126" s="237"/>
      <c r="L126" s="41"/>
      <c r="M126" s="238" t="s">
        <v>1</v>
      </c>
      <c r="N126" s="239" t="s">
        <v>41</v>
      </c>
      <c r="O126" s="89"/>
      <c r="P126" s="240">
        <f>O126*H126</f>
        <v>0</v>
      </c>
      <c r="Q126" s="240">
        <v>0</v>
      </c>
      <c r="R126" s="240">
        <f>Q126*H126</f>
        <v>0</v>
      </c>
      <c r="S126" s="240">
        <v>0.23000000000000001</v>
      </c>
      <c r="T126" s="241">
        <f>S126*H126</f>
        <v>102.81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42" t="s">
        <v>106</v>
      </c>
      <c r="AT126" s="242" t="s">
        <v>152</v>
      </c>
      <c r="AU126" s="242" t="s">
        <v>87</v>
      </c>
      <c r="AY126" s="14" t="s">
        <v>150</v>
      </c>
      <c r="BE126" s="243">
        <f>IF(N126="základná",J126,0)</f>
        <v>0</v>
      </c>
      <c r="BF126" s="243">
        <f>IF(N126="znížená",J126,0)</f>
        <v>0</v>
      </c>
      <c r="BG126" s="243">
        <f>IF(N126="zákl. prenesená",J126,0)</f>
        <v>0</v>
      </c>
      <c r="BH126" s="243">
        <f>IF(N126="zníž. prenesená",J126,0)</f>
        <v>0</v>
      </c>
      <c r="BI126" s="243">
        <f>IF(N126="nulová",J126,0)</f>
        <v>0</v>
      </c>
      <c r="BJ126" s="14" t="s">
        <v>87</v>
      </c>
      <c r="BK126" s="243">
        <f>ROUND(I126*H126,2)</f>
        <v>0</v>
      </c>
      <c r="BL126" s="14" t="s">
        <v>106</v>
      </c>
      <c r="BM126" s="242" t="s">
        <v>409</v>
      </c>
    </row>
    <row r="127" s="2" customFormat="1" ht="33" customHeight="1">
      <c r="A127" s="35"/>
      <c r="B127" s="36"/>
      <c r="C127" s="230" t="s">
        <v>84</v>
      </c>
      <c r="D127" s="230" t="s">
        <v>152</v>
      </c>
      <c r="E127" s="231" t="s">
        <v>342</v>
      </c>
      <c r="F127" s="232" t="s">
        <v>343</v>
      </c>
      <c r="G127" s="233" t="s">
        <v>175</v>
      </c>
      <c r="H127" s="234">
        <v>462</v>
      </c>
      <c r="I127" s="235"/>
      <c r="J127" s="236">
        <f>ROUND(I127*H127,2)</f>
        <v>0</v>
      </c>
      <c r="K127" s="237"/>
      <c r="L127" s="41"/>
      <c r="M127" s="238" t="s">
        <v>1</v>
      </c>
      <c r="N127" s="239" t="s">
        <v>41</v>
      </c>
      <c r="O127" s="89"/>
      <c r="P127" s="240">
        <f>O127*H127</f>
        <v>0</v>
      </c>
      <c r="Q127" s="240">
        <v>0</v>
      </c>
      <c r="R127" s="240">
        <f>Q127*H127</f>
        <v>0</v>
      </c>
      <c r="S127" s="240">
        <v>0</v>
      </c>
      <c r="T127" s="241">
        <f>S127*H127</f>
        <v>0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42" t="s">
        <v>106</v>
      </c>
      <c r="AT127" s="242" t="s">
        <v>152</v>
      </c>
      <c r="AU127" s="242" t="s">
        <v>87</v>
      </c>
      <c r="AY127" s="14" t="s">
        <v>150</v>
      </c>
      <c r="BE127" s="243">
        <f>IF(N127="základná",J127,0)</f>
        <v>0</v>
      </c>
      <c r="BF127" s="243">
        <f>IF(N127="znížená",J127,0)</f>
        <v>0</v>
      </c>
      <c r="BG127" s="243">
        <f>IF(N127="zákl. prenesená",J127,0)</f>
        <v>0</v>
      </c>
      <c r="BH127" s="243">
        <f>IF(N127="zníž. prenesená",J127,0)</f>
        <v>0</v>
      </c>
      <c r="BI127" s="243">
        <f>IF(N127="nulová",J127,0)</f>
        <v>0</v>
      </c>
      <c r="BJ127" s="14" t="s">
        <v>87</v>
      </c>
      <c r="BK127" s="243">
        <f>ROUND(I127*H127,2)</f>
        <v>0</v>
      </c>
      <c r="BL127" s="14" t="s">
        <v>106</v>
      </c>
      <c r="BM127" s="242" t="s">
        <v>410</v>
      </c>
    </row>
    <row r="128" s="12" customFormat="1" ht="22.8" customHeight="1">
      <c r="A128" s="12"/>
      <c r="B128" s="214"/>
      <c r="C128" s="215"/>
      <c r="D128" s="216" t="s">
        <v>74</v>
      </c>
      <c r="E128" s="228" t="s">
        <v>109</v>
      </c>
      <c r="F128" s="228" t="s">
        <v>199</v>
      </c>
      <c r="G128" s="215"/>
      <c r="H128" s="215"/>
      <c r="I128" s="218"/>
      <c r="J128" s="229">
        <f>BK128</f>
        <v>0</v>
      </c>
      <c r="K128" s="215"/>
      <c r="L128" s="220"/>
      <c r="M128" s="221"/>
      <c r="N128" s="222"/>
      <c r="O128" s="222"/>
      <c r="P128" s="223">
        <f>SUM(P129:P132)</f>
        <v>0</v>
      </c>
      <c r="Q128" s="222"/>
      <c r="R128" s="223">
        <f>SUM(R129:R132)</f>
        <v>40.683431999999996</v>
      </c>
      <c r="S128" s="222"/>
      <c r="T128" s="224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80</v>
      </c>
      <c r="AT128" s="226" t="s">
        <v>74</v>
      </c>
      <c r="AU128" s="226" t="s">
        <v>80</v>
      </c>
      <c r="AY128" s="225" t="s">
        <v>150</v>
      </c>
      <c r="BK128" s="227">
        <f>SUM(BK129:BK132)</f>
        <v>0</v>
      </c>
    </row>
    <row r="129" s="2" customFormat="1" ht="24.15" customHeight="1">
      <c r="A129" s="35"/>
      <c r="B129" s="36"/>
      <c r="C129" s="230" t="s">
        <v>106</v>
      </c>
      <c r="D129" s="230" t="s">
        <v>152</v>
      </c>
      <c r="E129" s="231" t="s">
        <v>411</v>
      </c>
      <c r="F129" s="232" t="s">
        <v>412</v>
      </c>
      <c r="G129" s="233" t="s">
        <v>175</v>
      </c>
      <c r="H129" s="234">
        <v>9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0.37080000000000002</v>
      </c>
      <c r="R129" s="240">
        <f>Q129*H129</f>
        <v>3.3372000000000002</v>
      </c>
      <c r="S129" s="240">
        <v>0</v>
      </c>
      <c r="T129" s="241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413</v>
      </c>
    </row>
    <row r="130" s="2" customFormat="1" ht="24.15" customHeight="1">
      <c r="A130" s="35"/>
      <c r="B130" s="36"/>
      <c r="C130" s="230" t="s">
        <v>109</v>
      </c>
      <c r="D130" s="230" t="s">
        <v>152</v>
      </c>
      <c r="E130" s="231" t="s">
        <v>225</v>
      </c>
      <c r="F130" s="232" t="s">
        <v>226</v>
      </c>
      <c r="G130" s="233" t="s">
        <v>175</v>
      </c>
      <c r="H130" s="234">
        <v>69.299999999999997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0.10434</v>
      </c>
      <c r="R130" s="240">
        <f>Q130*H130</f>
        <v>7.2307619999999995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414</v>
      </c>
    </row>
    <row r="131" s="2" customFormat="1" ht="33" customHeight="1">
      <c r="A131" s="35"/>
      <c r="B131" s="36"/>
      <c r="C131" s="230" t="s">
        <v>112</v>
      </c>
      <c r="D131" s="230" t="s">
        <v>152</v>
      </c>
      <c r="E131" s="231" t="s">
        <v>415</v>
      </c>
      <c r="F131" s="232" t="s">
        <v>416</v>
      </c>
      <c r="G131" s="233" t="s">
        <v>175</v>
      </c>
      <c r="H131" s="234">
        <v>231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0.00071000000000000002</v>
      </c>
      <c r="R131" s="240">
        <f>Q131*H131</f>
        <v>0.16401000000000002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417</v>
      </c>
    </row>
    <row r="132" s="2" customFormat="1" ht="33" customHeight="1">
      <c r="A132" s="35"/>
      <c r="B132" s="36"/>
      <c r="C132" s="230" t="s">
        <v>115</v>
      </c>
      <c r="D132" s="230" t="s">
        <v>152</v>
      </c>
      <c r="E132" s="231" t="s">
        <v>418</v>
      </c>
      <c r="F132" s="232" t="s">
        <v>419</v>
      </c>
      <c r="G132" s="233" t="s">
        <v>175</v>
      </c>
      <c r="H132" s="234">
        <v>231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0.12966</v>
      </c>
      <c r="R132" s="240">
        <f>Q132*H132</f>
        <v>29.951460000000001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420</v>
      </c>
    </row>
    <row r="133" s="12" customFormat="1" ht="22.8" customHeight="1">
      <c r="A133" s="12"/>
      <c r="B133" s="214"/>
      <c r="C133" s="215"/>
      <c r="D133" s="216" t="s">
        <v>74</v>
      </c>
      <c r="E133" s="228" t="s">
        <v>90</v>
      </c>
      <c r="F133" s="228" t="s">
        <v>358</v>
      </c>
      <c r="G133" s="215"/>
      <c r="H133" s="215"/>
      <c r="I133" s="218"/>
      <c r="J133" s="229">
        <f>BK133</f>
        <v>0</v>
      </c>
      <c r="K133" s="215"/>
      <c r="L133" s="220"/>
      <c r="M133" s="221"/>
      <c r="N133" s="222"/>
      <c r="O133" s="222"/>
      <c r="P133" s="223">
        <f>P134</f>
        <v>0</v>
      </c>
      <c r="Q133" s="222"/>
      <c r="R133" s="223">
        <f>R134</f>
        <v>0.82108000000000003</v>
      </c>
      <c r="S133" s="222"/>
      <c r="T133" s="224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5" t="s">
        <v>80</v>
      </c>
      <c r="AT133" s="226" t="s">
        <v>74</v>
      </c>
      <c r="AU133" s="226" t="s">
        <v>80</v>
      </c>
      <c r="AY133" s="225" t="s">
        <v>150</v>
      </c>
      <c r="BK133" s="227">
        <f>BK134</f>
        <v>0</v>
      </c>
    </row>
    <row r="134" s="2" customFormat="1" ht="24.15" customHeight="1">
      <c r="A134" s="35"/>
      <c r="B134" s="36"/>
      <c r="C134" s="230" t="s">
        <v>90</v>
      </c>
      <c r="D134" s="230" t="s">
        <v>152</v>
      </c>
      <c r="E134" s="231" t="s">
        <v>362</v>
      </c>
      <c r="F134" s="232" t="s">
        <v>421</v>
      </c>
      <c r="G134" s="233" t="s">
        <v>250</v>
      </c>
      <c r="H134" s="234">
        <v>2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0.41054000000000002</v>
      </c>
      <c r="R134" s="240">
        <f>Q134*H134</f>
        <v>0.82108000000000003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422</v>
      </c>
    </row>
    <row r="135" s="12" customFormat="1" ht="22.8" customHeight="1">
      <c r="A135" s="12"/>
      <c r="B135" s="214"/>
      <c r="C135" s="215"/>
      <c r="D135" s="216" t="s">
        <v>74</v>
      </c>
      <c r="E135" s="228" t="s">
        <v>182</v>
      </c>
      <c r="F135" s="228" t="s">
        <v>252</v>
      </c>
      <c r="G135" s="215"/>
      <c r="H135" s="215"/>
      <c r="I135" s="218"/>
      <c r="J135" s="229">
        <f>BK135</f>
        <v>0</v>
      </c>
      <c r="K135" s="215"/>
      <c r="L135" s="220"/>
      <c r="M135" s="221"/>
      <c r="N135" s="222"/>
      <c r="O135" s="222"/>
      <c r="P135" s="223">
        <f>SUM(P136:P145)</f>
        <v>0</v>
      </c>
      <c r="Q135" s="222"/>
      <c r="R135" s="223">
        <f>SUM(R136:R145)</f>
        <v>93.411421388000008</v>
      </c>
      <c r="S135" s="222"/>
      <c r="T135" s="224">
        <f>SUM(T136:T145)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5" t="s">
        <v>80</v>
      </c>
      <c r="AT135" s="226" t="s">
        <v>74</v>
      </c>
      <c r="AU135" s="226" t="s">
        <v>80</v>
      </c>
      <c r="AY135" s="225" t="s">
        <v>150</v>
      </c>
      <c r="BK135" s="227">
        <f>SUM(BK136:BK145)</f>
        <v>0</v>
      </c>
    </row>
    <row r="136" s="2" customFormat="1" ht="37.8" customHeight="1">
      <c r="A136" s="35"/>
      <c r="B136" s="36"/>
      <c r="C136" s="230" t="s">
        <v>247</v>
      </c>
      <c r="D136" s="230" t="s">
        <v>152</v>
      </c>
      <c r="E136" s="231" t="s">
        <v>423</v>
      </c>
      <c r="F136" s="232" t="s">
        <v>424</v>
      </c>
      <c r="G136" s="233" t="s">
        <v>155</v>
      </c>
      <c r="H136" s="234">
        <v>447</v>
      </c>
      <c r="I136" s="235"/>
      <c r="J136" s="236">
        <f>ROUND(I136*H136,2)</f>
        <v>0</v>
      </c>
      <c r="K136" s="237"/>
      <c r="L136" s="41"/>
      <c r="M136" s="238" t="s">
        <v>1</v>
      </c>
      <c r="N136" s="239" t="s">
        <v>41</v>
      </c>
      <c r="O136" s="89"/>
      <c r="P136" s="240">
        <f>O136*H136</f>
        <v>0</v>
      </c>
      <c r="Q136" s="240">
        <v>0.098530000000000006</v>
      </c>
      <c r="R136" s="240">
        <f>Q136*H136</f>
        <v>44.042910000000006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106</v>
      </c>
      <c r="AT136" s="242" t="s">
        <v>152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425</v>
      </c>
    </row>
    <row r="137" s="2" customFormat="1" ht="21.75" customHeight="1">
      <c r="A137" s="35"/>
      <c r="B137" s="36"/>
      <c r="C137" s="244" t="s">
        <v>253</v>
      </c>
      <c r="D137" s="244" t="s">
        <v>177</v>
      </c>
      <c r="E137" s="245" t="s">
        <v>274</v>
      </c>
      <c r="F137" s="246" t="s">
        <v>275</v>
      </c>
      <c r="G137" s="247" t="s">
        <v>250</v>
      </c>
      <c r="H137" s="248">
        <v>451.47000000000003</v>
      </c>
      <c r="I137" s="249"/>
      <c r="J137" s="250">
        <f>ROUND(I137*H137,2)</f>
        <v>0</v>
      </c>
      <c r="K137" s="251"/>
      <c r="L137" s="252"/>
      <c r="M137" s="253" t="s">
        <v>1</v>
      </c>
      <c r="N137" s="254" t="s">
        <v>41</v>
      </c>
      <c r="O137" s="89"/>
      <c r="P137" s="240">
        <f>O137*H137</f>
        <v>0</v>
      </c>
      <c r="Q137" s="240">
        <v>0.023</v>
      </c>
      <c r="R137" s="240">
        <f>Q137*H137</f>
        <v>10.38381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90</v>
      </c>
      <c r="AT137" s="242" t="s">
        <v>177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426</v>
      </c>
    </row>
    <row r="138" s="2" customFormat="1" ht="33" customHeight="1">
      <c r="A138" s="35"/>
      <c r="B138" s="36"/>
      <c r="C138" s="230" t="s">
        <v>195</v>
      </c>
      <c r="D138" s="230" t="s">
        <v>152</v>
      </c>
      <c r="E138" s="231" t="s">
        <v>427</v>
      </c>
      <c r="F138" s="232" t="s">
        <v>428</v>
      </c>
      <c r="G138" s="233" t="s">
        <v>159</v>
      </c>
      <c r="H138" s="234">
        <v>4.2160000000000002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2.2010930000000002</v>
      </c>
      <c r="R138" s="240">
        <f>Q138*H138</f>
        <v>9.2798080880000011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429</v>
      </c>
    </row>
    <row r="139" s="2" customFormat="1" ht="33" customHeight="1">
      <c r="A139" s="35"/>
      <c r="B139" s="36"/>
      <c r="C139" s="230" t="s">
        <v>7</v>
      </c>
      <c r="D139" s="230" t="s">
        <v>152</v>
      </c>
      <c r="E139" s="231" t="s">
        <v>278</v>
      </c>
      <c r="F139" s="232" t="s">
        <v>279</v>
      </c>
      <c r="G139" s="233" t="s">
        <v>159</v>
      </c>
      <c r="H139" s="234">
        <v>13.41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2.2151299999999998</v>
      </c>
      <c r="R139" s="240">
        <f>Q139*H139</f>
        <v>29.704893299999998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430</v>
      </c>
    </row>
    <row r="140" s="2" customFormat="1" ht="24.15" customHeight="1">
      <c r="A140" s="35"/>
      <c r="B140" s="36"/>
      <c r="C140" s="230" t="s">
        <v>200</v>
      </c>
      <c r="D140" s="230" t="s">
        <v>152</v>
      </c>
      <c r="E140" s="231" t="s">
        <v>431</v>
      </c>
      <c r="F140" s="232" t="s">
        <v>432</v>
      </c>
      <c r="G140" s="233" t="s">
        <v>155</v>
      </c>
      <c r="H140" s="234">
        <v>8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433</v>
      </c>
    </row>
    <row r="141" s="2" customFormat="1" ht="24.15" customHeight="1">
      <c r="A141" s="35"/>
      <c r="B141" s="36"/>
      <c r="C141" s="230" t="s">
        <v>204</v>
      </c>
      <c r="D141" s="230" t="s">
        <v>152</v>
      </c>
      <c r="E141" s="231" t="s">
        <v>382</v>
      </c>
      <c r="F141" s="232" t="s">
        <v>383</v>
      </c>
      <c r="G141" s="233" t="s">
        <v>155</v>
      </c>
      <c r="H141" s="234">
        <v>8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434</v>
      </c>
    </row>
    <row r="142" s="2" customFormat="1" ht="24.15" customHeight="1">
      <c r="A142" s="35"/>
      <c r="B142" s="36"/>
      <c r="C142" s="230" t="s">
        <v>231</v>
      </c>
      <c r="D142" s="230" t="s">
        <v>152</v>
      </c>
      <c r="E142" s="231" t="s">
        <v>290</v>
      </c>
      <c r="F142" s="232" t="s">
        <v>291</v>
      </c>
      <c r="G142" s="233" t="s">
        <v>292</v>
      </c>
      <c r="H142" s="234">
        <v>144.62100000000001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435</v>
      </c>
    </row>
    <row r="143" s="2" customFormat="1" ht="24.15" customHeight="1">
      <c r="A143" s="35"/>
      <c r="B143" s="36"/>
      <c r="C143" s="230" t="s">
        <v>235</v>
      </c>
      <c r="D143" s="230" t="s">
        <v>152</v>
      </c>
      <c r="E143" s="231" t="s">
        <v>295</v>
      </c>
      <c r="F143" s="232" t="s">
        <v>296</v>
      </c>
      <c r="G143" s="233" t="s">
        <v>292</v>
      </c>
      <c r="H143" s="234">
        <v>2892.4000000000001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436</v>
      </c>
    </row>
    <row r="144" s="2" customFormat="1" ht="24.15" customHeight="1">
      <c r="A144" s="35"/>
      <c r="B144" s="36"/>
      <c r="C144" s="230" t="s">
        <v>239</v>
      </c>
      <c r="D144" s="230" t="s">
        <v>152</v>
      </c>
      <c r="E144" s="231" t="s">
        <v>299</v>
      </c>
      <c r="F144" s="232" t="s">
        <v>300</v>
      </c>
      <c r="G144" s="233" t="s">
        <v>292</v>
      </c>
      <c r="H144" s="234">
        <v>144.62100000000001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437</v>
      </c>
    </row>
    <row r="145" s="2" customFormat="1" ht="24.15" customHeight="1">
      <c r="A145" s="35"/>
      <c r="B145" s="36"/>
      <c r="C145" s="230" t="s">
        <v>216</v>
      </c>
      <c r="D145" s="230" t="s">
        <v>152</v>
      </c>
      <c r="E145" s="231" t="s">
        <v>303</v>
      </c>
      <c r="F145" s="232" t="s">
        <v>388</v>
      </c>
      <c r="G145" s="233" t="s">
        <v>292</v>
      </c>
      <c r="H145" s="234">
        <v>144.62100000000001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438</v>
      </c>
    </row>
    <row r="146" s="12" customFormat="1" ht="22.8" customHeight="1">
      <c r="A146" s="12"/>
      <c r="B146" s="214"/>
      <c r="C146" s="215"/>
      <c r="D146" s="216" t="s">
        <v>74</v>
      </c>
      <c r="E146" s="228" t="s">
        <v>306</v>
      </c>
      <c r="F146" s="228" t="s">
        <v>307</v>
      </c>
      <c r="G146" s="215"/>
      <c r="H146" s="215"/>
      <c r="I146" s="218"/>
      <c r="J146" s="229">
        <f>BK146</f>
        <v>0</v>
      </c>
      <c r="K146" s="215"/>
      <c r="L146" s="220"/>
      <c r="M146" s="221"/>
      <c r="N146" s="222"/>
      <c r="O146" s="222"/>
      <c r="P146" s="223">
        <f>P147</f>
        <v>0</v>
      </c>
      <c r="Q146" s="222"/>
      <c r="R146" s="223">
        <f>R147</f>
        <v>0</v>
      </c>
      <c r="S146" s="222"/>
      <c r="T146" s="224">
        <f>T147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25" t="s">
        <v>80</v>
      </c>
      <c r="AT146" s="226" t="s">
        <v>74</v>
      </c>
      <c r="AU146" s="226" t="s">
        <v>80</v>
      </c>
      <c r="AY146" s="225" t="s">
        <v>150</v>
      </c>
      <c r="BK146" s="227">
        <f>BK147</f>
        <v>0</v>
      </c>
    </row>
    <row r="147" s="2" customFormat="1" ht="37.8" customHeight="1">
      <c r="A147" s="35"/>
      <c r="B147" s="36"/>
      <c r="C147" s="230" t="s">
        <v>224</v>
      </c>
      <c r="D147" s="230" t="s">
        <v>152</v>
      </c>
      <c r="E147" s="231" t="s">
        <v>309</v>
      </c>
      <c r="F147" s="232" t="s">
        <v>439</v>
      </c>
      <c r="G147" s="233" t="s">
        <v>292</v>
      </c>
      <c r="H147" s="234">
        <v>134.916</v>
      </c>
      <c r="I147" s="235"/>
      <c r="J147" s="236">
        <f>ROUND(I147*H147,2)</f>
        <v>0</v>
      </c>
      <c r="K147" s="237"/>
      <c r="L147" s="41"/>
      <c r="M147" s="255" t="s">
        <v>1</v>
      </c>
      <c r="N147" s="256" t="s">
        <v>41</v>
      </c>
      <c r="O147" s="257"/>
      <c r="P147" s="258">
        <f>O147*H147</f>
        <v>0</v>
      </c>
      <c r="Q147" s="258">
        <v>0</v>
      </c>
      <c r="R147" s="258">
        <f>Q147*H147</f>
        <v>0</v>
      </c>
      <c r="S147" s="258">
        <v>0</v>
      </c>
      <c r="T147" s="259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106</v>
      </c>
      <c r="AT147" s="242" t="s">
        <v>152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440</v>
      </c>
    </row>
    <row r="148" s="2" customFormat="1" ht="6.96" customHeight="1">
      <c r="A148" s="35"/>
      <c r="B148" s="64"/>
      <c r="C148" s="65"/>
      <c r="D148" s="65"/>
      <c r="E148" s="65"/>
      <c r="F148" s="65"/>
      <c r="G148" s="65"/>
      <c r="H148" s="65"/>
      <c r="I148" s="65"/>
      <c r="J148" s="65"/>
      <c r="K148" s="65"/>
      <c r="L148" s="41"/>
      <c r="M148" s="35"/>
      <c r="O148" s="35"/>
      <c r="P148" s="35"/>
      <c r="Q148" s="35"/>
      <c r="R148" s="35"/>
      <c r="S148" s="35"/>
      <c r="T148" s="35"/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</row>
  </sheetData>
  <sheetProtection sheet="1" autoFilter="0" formatColumns="0" formatRows="0" objects="1" scenarios="1" spinCount="100000" saltValue="/Zbl43cuqlknGb0GBdyoCIp9Ab8hYGV8MA+NcrixvrgiWdT5kXiMWF2RCjJq4S2NSiG2R3k4f8qkJgllmqhjog==" hashValue="7yX/lq5n9LTOYBuphTo/9pzXHv7+mQU2LlfRixQnyfdrUWO2OiCby6k5ckz0N+sgjN3TnyRAYGXrTSi3qC/4BQ==" algorithmName="SHA-512" password="CC35"/>
  <autoFilter ref="C121:K147"/>
  <mergeCells count="9">
    <mergeCell ref="E7:H7"/>
    <mergeCell ref="E9:H9"/>
    <mergeCell ref="E18:H18"/>
    <mergeCell ref="E27:H27"/>
    <mergeCell ref="E85:H85"/>
    <mergeCell ref="E87:H87"/>
    <mergeCell ref="E112:H112"/>
    <mergeCell ref="E114:H11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96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1" customFormat="1" ht="12" customHeight="1">
      <c r="B8" s="17"/>
      <c r="D8" s="148" t="s">
        <v>119</v>
      </c>
      <c r="L8" s="17"/>
    </row>
    <row r="9" hidden="1" s="2" customFormat="1" ht="16.5" customHeight="1">
      <c r="A9" s="35"/>
      <c r="B9" s="41"/>
      <c r="C9" s="35"/>
      <c r="D9" s="35"/>
      <c r="E9" s="149" t="s">
        <v>441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 ht="12" customHeight="1">
      <c r="A10" s="35"/>
      <c r="B10" s="41"/>
      <c r="C10" s="35"/>
      <c r="D10" s="148" t="s">
        <v>442</v>
      </c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6.5" customHeight="1">
      <c r="A11" s="35"/>
      <c r="B11" s="41"/>
      <c r="C11" s="35"/>
      <c r="D11" s="35"/>
      <c r="E11" s="150" t="s">
        <v>443</v>
      </c>
      <c r="F11" s="35"/>
      <c r="G11" s="35"/>
      <c r="H11" s="35"/>
      <c r="I11" s="35"/>
      <c r="J11" s="35"/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2" customHeight="1">
      <c r="A13" s="35"/>
      <c r="B13" s="41"/>
      <c r="C13" s="35"/>
      <c r="D13" s="148" t="s">
        <v>17</v>
      </c>
      <c r="E13" s="35"/>
      <c r="F13" s="139" t="s">
        <v>1</v>
      </c>
      <c r="G13" s="35"/>
      <c r="H13" s="35"/>
      <c r="I13" s="148" t="s">
        <v>18</v>
      </c>
      <c r="J13" s="139" t="s">
        <v>1</v>
      </c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19</v>
      </c>
      <c r="E14" s="35"/>
      <c r="F14" s="139" t="s">
        <v>20</v>
      </c>
      <c r="G14" s="35"/>
      <c r="H14" s="35"/>
      <c r="I14" s="148" t="s">
        <v>21</v>
      </c>
      <c r="J14" s="151" t="str">
        <f>'Rekapitulácia stavby'!AN8</f>
        <v>28. 6. 2023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12" customHeight="1">
      <c r="A16" s="35"/>
      <c r="B16" s="41"/>
      <c r="C16" s="35"/>
      <c r="D16" s="148" t="s">
        <v>23</v>
      </c>
      <c r="E16" s="35"/>
      <c r="F16" s="35"/>
      <c r="G16" s="35"/>
      <c r="H16" s="35"/>
      <c r="I16" s="148" t="s">
        <v>24</v>
      </c>
      <c r="J16" s="139" t="s">
        <v>1</v>
      </c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8" customHeight="1">
      <c r="A17" s="35"/>
      <c r="B17" s="41"/>
      <c r="C17" s="35"/>
      <c r="D17" s="35"/>
      <c r="E17" s="139" t="s">
        <v>444</v>
      </c>
      <c r="F17" s="35"/>
      <c r="G17" s="35"/>
      <c r="H17" s="35"/>
      <c r="I17" s="148" t="s">
        <v>27</v>
      </c>
      <c r="J17" s="139" t="s">
        <v>1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12" customHeight="1">
      <c r="A19" s="35"/>
      <c r="B19" s="41"/>
      <c r="C19" s="35"/>
      <c r="D19" s="148" t="s">
        <v>29</v>
      </c>
      <c r="E19" s="35"/>
      <c r="F19" s="35"/>
      <c r="G19" s="35"/>
      <c r="H19" s="35"/>
      <c r="I19" s="148" t="s">
        <v>24</v>
      </c>
      <c r="J19" s="30" t="str">
        <f>'Rekapitulácia stavby'!AN13</f>
        <v>Vyplň údaj</v>
      </c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8" customHeight="1">
      <c r="A20" s="35"/>
      <c r="B20" s="41"/>
      <c r="C20" s="35"/>
      <c r="D20" s="35"/>
      <c r="E20" s="30" t="str">
        <f>'Rekapitulácia stavby'!E14</f>
        <v>Vyplň údaj</v>
      </c>
      <c r="F20" s="139"/>
      <c r="G20" s="139"/>
      <c r="H20" s="139"/>
      <c r="I20" s="148" t="s">
        <v>27</v>
      </c>
      <c r="J20" s="30" t="str">
        <f>'Rekapitulácia stavby'!AN14</f>
        <v>Vyplň údaj</v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12" customHeight="1">
      <c r="A22" s="35"/>
      <c r="B22" s="41"/>
      <c r="C22" s="35"/>
      <c r="D22" s="148" t="s">
        <v>31</v>
      </c>
      <c r="E22" s="35"/>
      <c r="F22" s="35"/>
      <c r="G22" s="35"/>
      <c r="H22" s="35"/>
      <c r="I22" s="148" t="s">
        <v>24</v>
      </c>
      <c r="J22" s="139" t="str">
        <f>IF('Rekapitulácia stavby'!AN16="","",'Rekapitulácia stavby'!AN16)</f>
        <v/>
      </c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8" customHeight="1">
      <c r="A23" s="35"/>
      <c r="B23" s="41"/>
      <c r="C23" s="35"/>
      <c r="D23" s="35"/>
      <c r="E23" s="139" t="str">
        <f>IF('Rekapitulácia stavby'!E17="","",'Rekapitulácia stavby'!E17)</f>
        <v xml:space="preserve"> </v>
      </c>
      <c r="F23" s="35"/>
      <c r="G23" s="35"/>
      <c r="H23" s="35"/>
      <c r="I23" s="148" t="s">
        <v>27</v>
      </c>
      <c r="J23" s="139" t="str">
        <f>IF('Rekapitulácia stavby'!AN17="","",'Rekapitulácia stavby'!AN17)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12" customHeight="1">
      <c r="A25" s="35"/>
      <c r="B25" s="41"/>
      <c r="C25" s="35"/>
      <c r="D25" s="148" t="s">
        <v>33</v>
      </c>
      <c r="E25" s="35"/>
      <c r="F25" s="35"/>
      <c r="G25" s="35"/>
      <c r="H25" s="35"/>
      <c r="I25" s="148" t="s">
        <v>24</v>
      </c>
      <c r="J25" s="139" t="str">
        <f>IF('Rekapitulácia stavby'!AN19="","",'Rekapitulácia stavby'!AN19)</f>
        <v/>
      </c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8" customHeight="1">
      <c r="A26" s="35"/>
      <c r="B26" s="41"/>
      <c r="C26" s="35"/>
      <c r="D26" s="35"/>
      <c r="E26" s="139" t="str">
        <f>IF('Rekapitulácia stavby'!E20="","",'Rekapitulácia stavby'!E20)</f>
        <v xml:space="preserve"> </v>
      </c>
      <c r="F26" s="35"/>
      <c r="G26" s="35"/>
      <c r="H26" s="35"/>
      <c r="I26" s="148" t="s">
        <v>27</v>
      </c>
      <c r="J26" s="139" t="str">
        <f>IF('Rekapitulácia stavby'!AN20="","",'Rekapitulácia stavby'!AN20)</f>
        <v/>
      </c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1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hidden="1" s="2" customFormat="1" ht="12" customHeight="1">
      <c r="A28" s="35"/>
      <c r="B28" s="41"/>
      <c r="C28" s="35"/>
      <c r="D28" s="148" t="s">
        <v>34</v>
      </c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8" customFormat="1" ht="16.5" customHeight="1">
      <c r="A29" s="152"/>
      <c r="B29" s="153"/>
      <c r="C29" s="152"/>
      <c r="D29" s="152"/>
      <c r="E29" s="154" t="s">
        <v>1</v>
      </c>
      <c r="F29" s="154"/>
      <c r="G29" s="154"/>
      <c r="H29" s="154"/>
      <c r="I29" s="152"/>
      <c r="J29" s="152"/>
      <c r="K29" s="152"/>
      <c r="L29" s="155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25.44" customHeight="1">
      <c r="A32" s="35"/>
      <c r="B32" s="41"/>
      <c r="C32" s="35"/>
      <c r="D32" s="159" t="s">
        <v>35</v>
      </c>
      <c r="E32" s="35"/>
      <c r="F32" s="35"/>
      <c r="G32" s="35"/>
      <c r="H32" s="35"/>
      <c r="I32" s="35"/>
      <c r="J32" s="160">
        <f>ROUND(J125, 2)</f>
        <v>0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6.96" customHeight="1">
      <c r="A33" s="35"/>
      <c r="B33" s="41"/>
      <c r="C33" s="35"/>
      <c r="D33" s="156"/>
      <c r="E33" s="156"/>
      <c r="F33" s="156"/>
      <c r="G33" s="156"/>
      <c r="H33" s="156"/>
      <c r="I33" s="156"/>
      <c r="J33" s="156"/>
      <c r="K33" s="156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35"/>
      <c r="F34" s="161" t="s">
        <v>37</v>
      </c>
      <c r="G34" s="35"/>
      <c r="H34" s="35"/>
      <c r="I34" s="161" t="s">
        <v>36</v>
      </c>
      <c r="J34" s="161" t="s">
        <v>38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162" t="s">
        <v>39</v>
      </c>
      <c r="E35" s="163" t="s">
        <v>40</v>
      </c>
      <c r="F35" s="164">
        <f>ROUND((SUM(BE125:BE144)),  2)</f>
        <v>0</v>
      </c>
      <c r="G35" s="158"/>
      <c r="H35" s="158"/>
      <c r="I35" s="165">
        <v>0.20000000000000001</v>
      </c>
      <c r="J35" s="164">
        <f>ROUND(((SUM(BE125:BE144))*I35),  2)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63" t="s">
        <v>41</v>
      </c>
      <c r="F36" s="164">
        <f>ROUND((SUM(BF125:BF144)),  2)</f>
        <v>0</v>
      </c>
      <c r="G36" s="158"/>
      <c r="H36" s="158"/>
      <c r="I36" s="165">
        <v>0.20000000000000001</v>
      </c>
      <c r="J36" s="164">
        <f>ROUND(((SUM(BF125:BF144))*I36),  2)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8" t="s">
        <v>42</v>
      </c>
      <c r="F37" s="166">
        <f>ROUND((SUM(BG125:BG144)),  2)</f>
        <v>0</v>
      </c>
      <c r="G37" s="35"/>
      <c r="H37" s="35"/>
      <c r="I37" s="167">
        <v>0.20000000000000001</v>
      </c>
      <c r="J37" s="166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8" t="s">
        <v>43</v>
      </c>
      <c r="F38" s="166">
        <f>ROUND((SUM(BH125:BH144)),  2)</f>
        <v>0</v>
      </c>
      <c r="G38" s="35"/>
      <c r="H38" s="35"/>
      <c r="I38" s="167">
        <v>0.20000000000000001</v>
      </c>
      <c r="J38" s="166">
        <f>0</f>
        <v>0</v>
      </c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63" t="s">
        <v>44</v>
      </c>
      <c r="F39" s="164">
        <f>ROUND((SUM(BI125:BI144)),  2)</f>
        <v>0</v>
      </c>
      <c r="G39" s="158"/>
      <c r="H39" s="158"/>
      <c r="I39" s="165">
        <v>0</v>
      </c>
      <c r="J39" s="164">
        <f>0</f>
        <v>0</v>
      </c>
      <c r="K39" s="35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2" customFormat="1" ht="25.44" customHeight="1">
      <c r="A41" s="35"/>
      <c r="B41" s="41"/>
      <c r="C41" s="168"/>
      <c r="D41" s="169" t="s">
        <v>45</v>
      </c>
      <c r="E41" s="170"/>
      <c r="F41" s="170"/>
      <c r="G41" s="171" t="s">
        <v>46</v>
      </c>
      <c r="H41" s="172" t="s">
        <v>47</v>
      </c>
      <c r="I41" s="170"/>
      <c r="J41" s="173">
        <f>SUM(J32:J39)</f>
        <v>0</v>
      </c>
      <c r="K41" s="174"/>
      <c r="L41" s="61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hidden="1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1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hidden="1" s="2" customFormat="1" ht="16.5" customHeight="1">
      <c r="A87" s="35"/>
      <c r="B87" s="36"/>
      <c r="C87" s="37"/>
      <c r="D87" s="37"/>
      <c r="E87" s="186" t="s">
        <v>441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12" customHeight="1">
      <c r="A88" s="35"/>
      <c r="B88" s="36"/>
      <c r="C88" s="29" t="s">
        <v>442</v>
      </c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6.5" customHeight="1">
      <c r="A89" s="35"/>
      <c r="B89" s="36"/>
      <c r="C89" s="37"/>
      <c r="D89" s="37"/>
      <c r="E89" s="74" t="str">
        <f>E11</f>
        <v>8.1 - Oprava vstupu Laborecká 37</v>
      </c>
      <c r="F89" s="37"/>
      <c r="G89" s="37"/>
      <c r="H89" s="37"/>
      <c r="I89" s="37"/>
      <c r="J89" s="37"/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2" customHeight="1">
      <c r="A91" s="35"/>
      <c r="B91" s="36"/>
      <c r="C91" s="29" t="s">
        <v>19</v>
      </c>
      <c r="D91" s="37"/>
      <c r="E91" s="37"/>
      <c r="F91" s="24" t="str">
        <f>F14</f>
        <v xml:space="preserve"> </v>
      </c>
      <c r="G91" s="37"/>
      <c r="H91" s="37"/>
      <c r="I91" s="29" t="s">
        <v>21</v>
      </c>
      <c r="J91" s="77" t="str">
        <f>IF(J14="","",J14)</f>
        <v>28. 6. 2023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5.15" customHeight="1">
      <c r="A93" s="35"/>
      <c r="B93" s="36"/>
      <c r="C93" s="29" t="s">
        <v>23</v>
      </c>
      <c r="D93" s="37"/>
      <c r="E93" s="37"/>
      <c r="F93" s="24" t="str">
        <f>E17</f>
        <v>Mesto Humenné</v>
      </c>
      <c r="G93" s="37"/>
      <c r="H93" s="37"/>
      <c r="I93" s="29" t="s">
        <v>31</v>
      </c>
      <c r="J93" s="33" t="str">
        <f>E23</f>
        <v xml:space="preserve"> </v>
      </c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15.15" customHeight="1">
      <c r="A94" s="35"/>
      <c r="B94" s="36"/>
      <c r="C94" s="29" t="s">
        <v>29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 xml:space="preserve"> </v>
      </c>
      <c r="K94" s="37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9.28" customHeight="1">
      <c r="A96" s="35"/>
      <c r="B96" s="36"/>
      <c r="C96" s="187" t="s">
        <v>123</v>
      </c>
      <c r="D96" s="188"/>
      <c r="E96" s="188"/>
      <c r="F96" s="188"/>
      <c r="G96" s="188"/>
      <c r="H96" s="188"/>
      <c r="I96" s="188"/>
      <c r="J96" s="189" t="s">
        <v>124</v>
      </c>
      <c r="K96" s="188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hidden="1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1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hidden="1" s="2" customFormat="1" ht="22.8" customHeight="1">
      <c r="A98" s="35"/>
      <c r="B98" s="36"/>
      <c r="C98" s="190" t="s">
        <v>125</v>
      </c>
      <c r="D98" s="37"/>
      <c r="E98" s="37"/>
      <c r="F98" s="37"/>
      <c r="G98" s="37"/>
      <c r="H98" s="37"/>
      <c r="I98" s="37"/>
      <c r="J98" s="108">
        <f>J125</f>
        <v>0</v>
      </c>
      <c r="K98" s="37"/>
      <c r="L98" s="61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126</v>
      </c>
    </row>
    <row r="99" hidden="1" s="9" customFormat="1" ht="24.96" customHeight="1">
      <c r="A99" s="9"/>
      <c r="B99" s="191"/>
      <c r="C99" s="192"/>
      <c r="D99" s="193" t="s">
        <v>127</v>
      </c>
      <c r="E99" s="194"/>
      <c r="F99" s="194"/>
      <c r="G99" s="194"/>
      <c r="H99" s="194"/>
      <c r="I99" s="194"/>
      <c r="J99" s="195">
        <f>J126</f>
        <v>0</v>
      </c>
      <c r="K99" s="192"/>
      <c r="L99" s="19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97"/>
      <c r="C100" s="131"/>
      <c r="D100" s="198" t="s">
        <v>128</v>
      </c>
      <c r="E100" s="199"/>
      <c r="F100" s="199"/>
      <c r="G100" s="199"/>
      <c r="H100" s="199"/>
      <c r="I100" s="199"/>
      <c r="J100" s="200">
        <f>J127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131</v>
      </c>
      <c r="E101" s="199"/>
      <c r="F101" s="199"/>
      <c r="G101" s="199"/>
      <c r="H101" s="199"/>
      <c r="I101" s="199"/>
      <c r="J101" s="200">
        <f>J130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132</v>
      </c>
      <c r="E102" s="199"/>
      <c r="F102" s="199"/>
      <c r="G102" s="199"/>
      <c r="H102" s="199"/>
      <c r="I102" s="199"/>
      <c r="J102" s="200">
        <f>J135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133</v>
      </c>
      <c r="E103" s="199"/>
      <c r="F103" s="199"/>
      <c r="G103" s="199"/>
      <c r="H103" s="199"/>
      <c r="I103" s="199"/>
      <c r="J103" s="200">
        <f>J141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2" customFormat="1" ht="21.84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61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hidden="1" s="2" customFormat="1" ht="6.96" customHeight="1">
      <c r="A105" s="35"/>
      <c r="B105" s="64"/>
      <c r="C105" s="65"/>
      <c r="D105" s="65"/>
      <c r="E105" s="65"/>
      <c r="F105" s="65"/>
      <c r="G105" s="65"/>
      <c r="H105" s="65"/>
      <c r="I105" s="65"/>
      <c r="J105" s="65"/>
      <c r="K105" s="65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/>
    <row r="107" hidden="1"/>
    <row r="108" hidden="1"/>
    <row r="109" s="2" customFormat="1" ht="6.96" customHeight="1">
      <c r="A109" s="35"/>
      <c r="B109" s="66"/>
      <c r="C109" s="67"/>
      <c r="D109" s="67"/>
      <c r="E109" s="67"/>
      <c r="F109" s="67"/>
      <c r="G109" s="67"/>
      <c r="H109" s="67"/>
      <c r="I109" s="67"/>
      <c r="J109" s="67"/>
      <c r="K109" s="67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24.96" customHeight="1">
      <c r="A110" s="35"/>
      <c r="B110" s="36"/>
      <c r="C110" s="20" t="s">
        <v>136</v>
      </c>
      <c r="D110" s="37"/>
      <c r="E110" s="37"/>
      <c r="F110" s="37"/>
      <c r="G110" s="37"/>
      <c r="H110" s="37"/>
      <c r="I110" s="37"/>
      <c r="J110" s="37"/>
      <c r="K110" s="3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6.96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2" customHeight="1">
      <c r="A112" s="35"/>
      <c r="B112" s="36"/>
      <c r="C112" s="29" t="s">
        <v>15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6.5" customHeight="1">
      <c r="A113" s="35"/>
      <c r="B113" s="36"/>
      <c r="C113" s="37"/>
      <c r="D113" s="37"/>
      <c r="E113" s="186" t="str">
        <f>E7</f>
        <v>Spevnené plochy na území Mesta Humenné 2023</v>
      </c>
      <c r="F113" s="29"/>
      <c r="G113" s="29"/>
      <c r="H113" s="29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1" customFormat="1" ht="12" customHeight="1">
      <c r="B114" s="18"/>
      <c r="C114" s="29" t="s">
        <v>119</v>
      </c>
      <c r="D114" s="19"/>
      <c r="E114" s="19"/>
      <c r="F114" s="19"/>
      <c r="G114" s="19"/>
      <c r="H114" s="19"/>
      <c r="I114" s="19"/>
      <c r="J114" s="19"/>
      <c r="K114" s="19"/>
      <c r="L114" s="17"/>
    </row>
    <row r="115" s="2" customFormat="1" ht="16.5" customHeight="1">
      <c r="A115" s="35"/>
      <c r="B115" s="36"/>
      <c r="C115" s="37"/>
      <c r="D115" s="37"/>
      <c r="E115" s="186" t="s">
        <v>441</v>
      </c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442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6.5" customHeight="1">
      <c r="A117" s="35"/>
      <c r="B117" s="36"/>
      <c r="C117" s="37"/>
      <c r="D117" s="37"/>
      <c r="E117" s="74" t="str">
        <f>E11</f>
        <v>8.1 - Oprava vstupu Laborecká 37</v>
      </c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19</v>
      </c>
      <c r="D119" s="37"/>
      <c r="E119" s="37"/>
      <c r="F119" s="24" t="str">
        <f>F14</f>
        <v xml:space="preserve"> </v>
      </c>
      <c r="G119" s="37"/>
      <c r="H119" s="37"/>
      <c r="I119" s="29" t="s">
        <v>21</v>
      </c>
      <c r="J119" s="77" t="str">
        <f>IF(J14="","",J14)</f>
        <v>28. 6. 2023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23</v>
      </c>
      <c r="D121" s="37"/>
      <c r="E121" s="37"/>
      <c r="F121" s="24" t="str">
        <f>E17</f>
        <v>Mesto Humenné</v>
      </c>
      <c r="G121" s="37"/>
      <c r="H121" s="37"/>
      <c r="I121" s="29" t="s">
        <v>31</v>
      </c>
      <c r="J121" s="33" t="str">
        <f>E23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29</v>
      </c>
      <c r="D122" s="37"/>
      <c r="E122" s="37"/>
      <c r="F122" s="24" t="str">
        <f>IF(E20="","",E20)</f>
        <v>Vyplň údaj</v>
      </c>
      <c r="G122" s="37"/>
      <c r="H122" s="37"/>
      <c r="I122" s="29" t="s">
        <v>33</v>
      </c>
      <c r="J122" s="33" t="str">
        <f>E26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202"/>
      <c r="B124" s="203"/>
      <c r="C124" s="204" t="s">
        <v>137</v>
      </c>
      <c r="D124" s="205" t="s">
        <v>60</v>
      </c>
      <c r="E124" s="205" t="s">
        <v>56</v>
      </c>
      <c r="F124" s="205" t="s">
        <v>57</v>
      </c>
      <c r="G124" s="205" t="s">
        <v>138</v>
      </c>
      <c r="H124" s="205" t="s">
        <v>139</v>
      </c>
      <c r="I124" s="205" t="s">
        <v>140</v>
      </c>
      <c r="J124" s="206" t="s">
        <v>124</v>
      </c>
      <c r="K124" s="207" t="s">
        <v>141</v>
      </c>
      <c r="L124" s="208"/>
      <c r="M124" s="98" t="s">
        <v>1</v>
      </c>
      <c r="N124" s="99" t="s">
        <v>39</v>
      </c>
      <c r="O124" s="99" t="s">
        <v>142</v>
      </c>
      <c r="P124" s="99" t="s">
        <v>143</v>
      </c>
      <c r="Q124" s="99" t="s">
        <v>144</v>
      </c>
      <c r="R124" s="99" t="s">
        <v>145</v>
      </c>
      <c r="S124" s="99" t="s">
        <v>146</v>
      </c>
      <c r="T124" s="100" t="s">
        <v>147</v>
      </c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</row>
    <row r="125" s="2" customFormat="1" ht="22.8" customHeight="1">
      <c r="A125" s="35"/>
      <c r="B125" s="36"/>
      <c r="C125" s="105" t="s">
        <v>125</v>
      </c>
      <c r="D125" s="37"/>
      <c r="E125" s="37"/>
      <c r="F125" s="37"/>
      <c r="G125" s="37"/>
      <c r="H125" s="37"/>
      <c r="I125" s="37"/>
      <c r="J125" s="209">
        <f>BK125</f>
        <v>0</v>
      </c>
      <c r="K125" s="37"/>
      <c r="L125" s="41"/>
      <c r="M125" s="101"/>
      <c r="N125" s="210"/>
      <c r="O125" s="102"/>
      <c r="P125" s="211">
        <f>P126</f>
        <v>0</v>
      </c>
      <c r="Q125" s="102"/>
      <c r="R125" s="211">
        <f>R126</f>
        <v>21.6613136</v>
      </c>
      <c r="S125" s="102"/>
      <c r="T125" s="212">
        <f>T126</f>
        <v>11.548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74</v>
      </c>
      <c r="AU125" s="14" t="s">
        <v>126</v>
      </c>
      <c r="BK125" s="213">
        <f>BK126</f>
        <v>0</v>
      </c>
    </row>
    <row r="126" s="12" customFormat="1" ht="25.92" customHeight="1">
      <c r="A126" s="12"/>
      <c r="B126" s="214"/>
      <c r="C126" s="215"/>
      <c r="D126" s="216" t="s">
        <v>74</v>
      </c>
      <c r="E126" s="217" t="s">
        <v>148</v>
      </c>
      <c r="F126" s="217" t="s">
        <v>149</v>
      </c>
      <c r="G126" s="215"/>
      <c r="H126" s="215"/>
      <c r="I126" s="218"/>
      <c r="J126" s="219">
        <f>BK126</f>
        <v>0</v>
      </c>
      <c r="K126" s="215"/>
      <c r="L126" s="220"/>
      <c r="M126" s="221"/>
      <c r="N126" s="222"/>
      <c r="O126" s="222"/>
      <c r="P126" s="223">
        <f>P127+P130+P135+P141</f>
        <v>0</v>
      </c>
      <c r="Q126" s="222"/>
      <c r="R126" s="223">
        <f>R127+R130+R135+R141</f>
        <v>21.6613136</v>
      </c>
      <c r="S126" s="222"/>
      <c r="T126" s="224">
        <f>T127+T130+T135+T141</f>
        <v>11.548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75</v>
      </c>
      <c r="AY126" s="225" t="s">
        <v>150</v>
      </c>
      <c r="BK126" s="227">
        <f>BK127+BK130+BK135+BK141</f>
        <v>0</v>
      </c>
    </row>
    <row r="127" s="12" customFormat="1" ht="22.8" customHeight="1">
      <c r="A127" s="12"/>
      <c r="B127" s="214"/>
      <c r="C127" s="215"/>
      <c r="D127" s="216" t="s">
        <v>74</v>
      </c>
      <c r="E127" s="228" t="s">
        <v>80</v>
      </c>
      <c r="F127" s="228" t="s">
        <v>151</v>
      </c>
      <c r="G127" s="215"/>
      <c r="H127" s="215"/>
      <c r="I127" s="218"/>
      <c r="J127" s="229">
        <f>BK127</f>
        <v>0</v>
      </c>
      <c r="K127" s="215"/>
      <c r="L127" s="220"/>
      <c r="M127" s="221"/>
      <c r="N127" s="222"/>
      <c r="O127" s="222"/>
      <c r="P127" s="223">
        <f>SUM(P128:P129)</f>
        <v>0</v>
      </c>
      <c r="Q127" s="222"/>
      <c r="R127" s="223">
        <f>SUM(R128:R129)</f>
        <v>0</v>
      </c>
      <c r="S127" s="222"/>
      <c r="T127" s="224">
        <f>SUM(T128:T129)</f>
        <v>11.548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80</v>
      </c>
      <c r="AY127" s="225" t="s">
        <v>150</v>
      </c>
      <c r="BK127" s="227">
        <f>SUM(BK128:BK129)</f>
        <v>0</v>
      </c>
    </row>
    <row r="128" s="2" customFormat="1" ht="33" customHeight="1">
      <c r="A128" s="35"/>
      <c r="B128" s="36"/>
      <c r="C128" s="230" t="s">
        <v>80</v>
      </c>
      <c r="D128" s="230" t="s">
        <v>152</v>
      </c>
      <c r="E128" s="231" t="s">
        <v>445</v>
      </c>
      <c r="F128" s="232" t="s">
        <v>446</v>
      </c>
      <c r="G128" s="233" t="s">
        <v>175</v>
      </c>
      <c r="H128" s="234">
        <v>2.8799999999999999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0.22500000000000001</v>
      </c>
      <c r="T128" s="241">
        <f>S128*H128</f>
        <v>0.64800000000000002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447</v>
      </c>
    </row>
    <row r="129" s="2" customFormat="1" ht="24.15" customHeight="1">
      <c r="A129" s="35"/>
      <c r="B129" s="36"/>
      <c r="C129" s="230" t="s">
        <v>87</v>
      </c>
      <c r="D129" s="230" t="s">
        <v>152</v>
      </c>
      <c r="E129" s="231" t="s">
        <v>448</v>
      </c>
      <c r="F129" s="232" t="s">
        <v>449</v>
      </c>
      <c r="G129" s="233" t="s">
        <v>175</v>
      </c>
      <c r="H129" s="234">
        <v>87.200000000000003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0.125</v>
      </c>
      <c r="T129" s="241">
        <f>S129*H129</f>
        <v>10.9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450</v>
      </c>
    </row>
    <row r="130" s="12" customFormat="1" ht="22.8" customHeight="1">
      <c r="A130" s="12"/>
      <c r="B130" s="214"/>
      <c r="C130" s="215"/>
      <c r="D130" s="216" t="s">
        <v>74</v>
      </c>
      <c r="E130" s="228" t="s">
        <v>109</v>
      </c>
      <c r="F130" s="228" t="s">
        <v>199</v>
      </c>
      <c r="G130" s="215"/>
      <c r="H130" s="215"/>
      <c r="I130" s="218"/>
      <c r="J130" s="229">
        <f>BK130</f>
        <v>0</v>
      </c>
      <c r="K130" s="215"/>
      <c r="L130" s="220"/>
      <c r="M130" s="221"/>
      <c r="N130" s="222"/>
      <c r="O130" s="222"/>
      <c r="P130" s="223">
        <f>SUM(P131:P134)</f>
        <v>0</v>
      </c>
      <c r="Q130" s="222"/>
      <c r="R130" s="223">
        <f>SUM(R131:R134)</f>
        <v>21.6613136</v>
      </c>
      <c r="S130" s="222"/>
      <c r="T130" s="224">
        <f>SUM(T131:T134)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5" t="s">
        <v>80</v>
      </c>
      <c r="AT130" s="226" t="s">
        <v>74</v>
      </c>
      <c r="AU130" s="226" t="s">
        <v>80</v>
      </c>
      <c r="AY130" s="225" t="s">
        <v>150</v>
      </c>
      <c r="BK130" s="227">
        <f>SUM(BK131:BK134)</f>
        <v>0</v>
      </c>
    </row>
    <row r="131" s="2" customFormat="1" ht="24.15" customHeight="1">
      <c r="A131" s="35"/>
      <c r="B131" s="36"/>
      <c r="C131" s="230" t="s">
        <v>84</v>
      </c>
      <c r="D131" s="230" t="s">
        <v>152</v>
      </c>
      <c r="E131" s="231" t="s">
        <v>217</v>
      </c>
      <c r="F131" s="232" t="s">
        <v>218</v>
      </c>
      <c r="G131" s="233" t="s">
        <v>175</v>
      </c>
      <c r="H131" s="234">
        <v>19.199999999999999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0.46166000000000001</v>
      </c>
      <c r="R131" s="240">
        <f>Q131*H131</f>
        <v>8.8638720000000006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451</v>
      </c>
    </row>
    <row r="132" s="2" customFormat="1" ht="24.15" customHeight="1">
      <c r="A132" s="35"/>
      <c r="B132" s="36"/>
      <c r="C132" s="230" t="s">
        <v>106</v>
      </c>
      <c r="D132" s="230" t="s">
        <v>152</v>
      </c>
      <c r="E132" s="231" t="s">
        <v>452</v>
      </c>
      <c r="F132" s="232" t="s">
        <v>453</v>
      </c>
      <c r="G132" s="233" t="s">
        <v>175</v>
      </c>
      <c r="H132" s="234">
        <v>2.8799999999999999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0.33577000000000001</v>
      </c>
      <c r="R132" s="240">
        <f>Q132*H132</f>
        <v>0.96701760000000003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454</v>
      </c>
    </row>
    <row r="133" s="2" customFormat="1" ht="33" customHeight="1">
      <c r="A133" s="35"/>
      <c r="B133" s="36"/>
      <c r="C133" s="230" t="s">
        <v>109</v>
      </c>
      <c r="D133" s="230" t="s">
        <v>152</v>
      </c>
      <c r="E133" s="231" t="s">
        <v>455</v>
      </c>
      <c r="F133" s="232" t="s">
        <v>456</v>
      </c>
      <c r="G133" s="233" t="s">
        <v>175</v>
      </c>
      <c r="H133" s="234">
        <v>87.200000000000003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0.0060099999999999997</v>
      </c>
      <c r="R133" s="240">
        <f>Q133*H133</f>
        <v>0.52407199999999998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457</v>
      </c>
    </row>
    <row r="134" s="2" customFormat="1" ht="33" customHeight="1">
      <c r="A134" s="35"/>
      <c r="B134" s="36"/>
      <c r="C134" s="230" t="s">
        <v>112</v>
      </c>
      <c r="D134" s="230" t="s">
        <v>152</v>
      </c>
      <c r="E134" s="231" t="s">
        <v>458</v>
      </c>
      <c r="F134" s="232" t="s">
        <v>459</v>
      </c>
      <c r="G134" s="233" t="s">
        <v>175</v>
      </c>
      <c r="H134" s="234">
        <v>87.200000000000003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0.12966</v>
      </c>
      <c r="R134" s="240">
        <f>Q134*H134</f>
        <v>11.306352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460</v>
      </c>
    </row>
    <row r="135" s="12" customFormat="1" ht="22.8" customHeight="1">
      <c r="A135" s="12"/>
      <c r="B135" s="214"/>
      <c r="C135" s="215"/>
      <c r="D135" s="216" t="s">
        <v>74</v>
      </c>
      <c r="E135" s="228" t="s">
        <v>182</v>
      </c>
      <c r="F135" s="228" t="s">
        <v>252</v>
      </c>
      <c r="G135" s="215"/>
      <c r="H135" s="215"/>
      <c r="I135" s="218"/>
      <c r="J135" s="229">
        <f>BK135</f>
        <v>0</v>
      </c>
      <c r="K135" s="215"/>
      <c r="L135" s="220"/>
      <c r="M135" s="221"/>
      <c r="N135" s="222"/>
      <c r="O135" s="222"/>
      <c r="P135" s="223">
        <f>SUM(P136:P140)</f>
        <v>0</v>
      </c>
      <c r="Q135" s="222"/>
      <c r="R135" s="223">
        <f>SUM(R136:R140)</f>
        <v>0</v>
      </c>
      <c r="S135" s="222"/>
      <c r="T135" s="224">
        <f>SUM(T136:T140)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5" t="s">
        <v>80</v>
      </c>
      <c r="AT135" s="226" t="s">
        <v>74</v>
      </c>
      <c r="AU135" s="226" t="s">
        <v>80</v>
      </c>
      <c r="AY135" s="225" t="s">
        <v>150</v>
      </c>
      <c r="BK135" s="227">
        <f>SUM(BK136:BK140)</f>
        <v>0</v>
      </c>
    </row>
    <row r="136" s="2" customFormat="1" ht="24.15" customHeight="1">
      <c r="A136" s="35"/>
      <c r="B136" s="36"/>
      <c r="C136" s="230" t="s">
        <v>115</v>
      </c>
      <c r="D136" s="230" t="s">
        <v>152</v>
      </c>
      <c r="E136" s="231" t="s">
        <v>282</v>
      </c>
      <c r="F136" s="232" t="s">
        <v>283</v>
      </c>
      <c r="G136" s="233" t="s">
        <v>155</v>
      </c>
      <c r="H136" s="234">
        <v>4.8700000000000001</v>
      </c>
      <c r="I136" s="235"/>
      <c r="J136" s="236">
        <f>ROUND(I136*H136,2)</f>
        <v>0</v>
      </c>
      <c r="K136" s="237"/>
      <c r="L136" s="41"/>
      <c r="M136" s="238" t="s">
        <v>1</v>
      </c>
      <c r="N136" s="239" t="s">
        <v>41</v>
      </c>
      <c r="O136" s="89"/>
      <c r="P136" s="240">
        <f>O136*H136</f>
        <v>0</v>
      </c>
      <c r="Q136" s="240">
        <v>0</v>
      </c>
      <c r="R136" s="240">
        <f>Q136*H136</f>
        <v>0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106</v>
      </c>
      <c r="AT136" s="242" t="s">
        <v>152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461</v>
      </c>
    </row>
    <row r="137" s="2" customFormat="1" ht="33" customHeight="1">
      <c r="A137" s="35"/>
      <c r="B137" s="36"/>
      <c r="C137" s="230" t="s">
        <v>90</v>
      </c>
      <c r="D137" s="230" t="s">
        <v>152</v>
      </c>
      <c r="E137" s="231" t="s">
        <v>462</v>
      </c>
      <c r="F137" s="232" t="s">
        <v>463</v>
      </c>
      <c r="G137" s="233" t="s">
        <v>292</v>
      </c>
      <c r="H137" s="234">
        <v>11.548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</v>
      </c>
      <c r="R137" s="240">
        <f>Q137*H137</f>
        <v>0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464</v>
      </c>
    </row>
    <row r="138" s="2" customFormat="1" ht="33" customHeight="1">
      <c r="A138" s="35"/>
      <c r="B138" s="36"/>
      <c r="C138" s="230" t="s">
        <v>182</v>
      </c>
      <c r="D138" s="230" t="s">
        <v>152</v>
      </c>
      <c r="E138" s="231" t="s">
        <v>465</v>
      </c>
      <c r="F138" s="232" t="s">
        <v>466</v>
      </c>
      <c r="G138" s="233" t="s">
        <v>292</v>
      </c>
      <c r="H138" s="234">
        <v>11.548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467</v>
      </c>
    </row>
    <row r="139" s="2" customFormat="1" ht="24.15" customHeight="1">
      <c r="A139" s="35"/>
      <c r="B139" s="36"/>
      <c r="C139" s="230" t="s">
        <v>187</v>
      </c>
      <c r="D139" s="230" t="s">
        <v>152</v>
      </c>
      <c r="E139" s="231" t="s">
        <v>468</v>
      </c>
      <c r="F139" s="232" t="s">
        <v>469</v>
      </c>
      <c r="G139" s="233" t="s">
        <v>292</v>
      </c>
      <c r="H139" s="234">
        <v>34.643999999999998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470</v>
      </c>
    </row>
    <row r="140" s="2" customFormat="1" ht="24.15" customHeight="1">
      <c r="A140" s="35"/>
      <c r="B140" s="36"/>
      <c r="C140" s="230" t="s">
        <v>13</v>
      </c>
      <c r="D140" s="230" t="s">
        <v>152</v>
      </c>
      <c r="E140" s="231" t="s">
        <v>303</v>
      </c>
      <c r="F140" s="232" t="s">
        <v>304</v>
      </c>
      <c r="G140" s="233" t="s">
        <v>292</v>
      </c>
      <c r="H140" s="234">
        <v>11.548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471</v>
      </c>
    </row>
    <row r="141" s="12" customFormat="1" ht="22.8" customHeight="1">
      <c r="A141" s="12"/>
      <c r="B141" s="214"/>
      <c r="C141" s="215"/>
      <c r="D141" s="216" t="s">
        <v>74</v>
      </c>
      <c r="E141" s="228" t="s">
        <v>306</v>
      </c>
      <c r="F141" s="228" t="s">
        <v>307</v>
      </c>
      <c r="G141" s="215"/>
      <c r="H141" s="215"/>
      <c r="I141" s="218"/>
      <c r="J141" s="229">
        <f>BK141</f>
        <v>0</v>
      </c>
      <c r="K141" s="215"/>
      <c r="L141" s="220"/>
      <c r="M141" s="221"/>
      <c r="N141" s="222"/>
      <c r="O141" s="222"/>
      <c r="P141" s="223">
        <f>SUM(P142:P144)</f>
        <v>0</v>
      </c>
      <c r="Q141" s="222"/>
      <c r="R141" s="223">
        <f>SUM(R142:R144)</f>
        <v>0</v>
      </c>
      <c r="S141" s="222"/>
      <c r="T141" s="224">
        <f>SUM(T142:T144)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225" t="s">
        <v>80</v>
      </c>
      <c r="AT141" s="226" t="s">
        <v>74</v>
      </c>
      <c r="AU141" s="226" t="s">
        <v>80</v>
      </c>
      <c r="AY141" s="225" t="s">
        <v>150</v>
      </c>
      <c r="BK141" s="227">
        <f>SUM(BK142:BK144)</f>
        <v>0</v>
      </c>
    </row>
    <row r="142" s="2" customFormat="1" ht="33" customHeight="1">
      <c r="A142" s="35"/>
      <c r="B142" s="36"/>
      <c r="C142" s="230" t="s">
        <v>195</v>
      </c>
      <c r="D142" s="230" t="s">
        <v>152</v>
      </c>
      <c r="E142" s="231" t="s">
        <v>390</v>
      </c>
      <c r="F142" s="232" t="s">
        <v>391</v>
      </c>
      <c r="G142" s="233" t="s">
        <v>292</v>
      </c>
      <c r="H142" s="234">
        <v>21.661000000000001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472</v>
      </c>
    </row>
    <row r="143" s="2" customFormat="1" ht="44.25" customHeight="1">
      <c r="A143" s="35"/>
      <c r="B143" s="36"/>
      <c r="C143" s="230" t="s">
        <v>200</v>
      </c>
      <c r="D143" s="230" t="s">
        <v>152</v>
      </c>
      <c r="E143" s="231" t="s">
        <v>473</v>
      </c>
      <c r="F143" s="232" t="s">
        <v>474</v>
      </c>
      <c r="G143" s="233" t="s">
        <v>292</v>
      </c>
      <c r="H143" s="234">
        <v>21.661000000000001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475</v>
      </c>
    </row>
    <row r="144" s="2" customFormat="1" ht="37.8" customHeight="1">
      <c r="A144" s="35"/>
      <c r="B144" s="36"/>
      <c r="C144" s="230" t="s">
        <v>204</v>
      </c>
      <c r="D144" s="230" t="s">
        <v>152</v>
      </c>
      <c r="E144" s="231" t="s">
        <v>476</v>
      </c>
      <c r="F144" s="232" t="s">
        <v>477</v>
      </c>
      <c r="G144" s="233" t="s">
        <v>292</v>
      </c>
      <c r="H144" s="234">
        <v>21.661000000000001</v>
      </c>
      <c r="I144" s="235"/>
      <c r="J144" s="236">
        <f>ROUND(I144*H144,2)</f>
        <v>0</v>
      </c>
      <c r="K144" s="237"/>
      <c r="L144" s="41"/>
      <c r="M144" s="255" t="s">
        <v>1</v>
      </c>
      <c r="N144" s="256" t="s">
        <v>41</v>
      </c>
      <c r="O144" s="257"/>
      <c r="P144" s="258">
        <f>O144*H144</f>
        <v>0</v>
      </c>
      <c r="Q144" s="258">
        <v>0</v>
      </c>
      <c r="R144" s="258">
        <f>Q144*H144</f>
        <v>0</v>
      </c>
      <c r="S144" s="258">
        <v>0</v>
      </c>
      <c r="T144" s="259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478</v>
      </c>
    </row>
    <row r="145" s="2" customFormat="1" ht="6.96" customHeight="1">
      <c r="A145" s="35"/>
      <c r="B145" s="64"/>
      <c r="C145" s="65"/>
      <c r="D145" s="65"/>
      <c r="E145" s="65"/>
      <c r="F145" s="65"/>
      <c r="G145" s="65"/>
      <c r="H145" s="65"/>
      <c r="I145" s="65"/>
      <c r="J145" s="65"/>
      <c r="K145" s="65"/>
      <c r="L145" s="41"/>
      <c r="M145" s="35"/>
      <c r="O145" s="35"/>
      <c r="P145" s="35"/>
      <c r="Q145" s="35"/>
      <c r="R145" s="35"/>
      <c r="S145" s="35"/>
      <c r="T145" s="35"/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</row>
  </sheetData>
  <sheetProtection sheet="1" autoFilter="0" formatColumns="0" formatRows="0" objects="1" scenarios="1" spinCount="100000" saltValue="nGmxCZTzo7VljtwVe0uxFn7criONE6YjE5iVUAilQjfcSW4aRH88YvGOg3HF0TYEbvHGkYdXYcSMDN6Y59FVEA==" hashValue="iScLsEXZggI4JLrbpNqDMo44/3jC9oqUa5XtUBQV73RU35h/IMEbIjb68l/JJ8T7JD5mt2nNpn6XJ7/BrjXX+g==" algorithmName="SHA-512" password="CC35"/>
  <autoFilter ref="C124:K144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3:H113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99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1" customFormat="1" ht="12" customHeight="1">
      <c r="B8" s="17"/>
      <c r="D8" s="148" t="s">
        <v>119</v>
      </c>
      <c r="L8" s="17"/>
    </row>
    <row r="9" hidden="1" s="2" customFormat="1" ht="16.5" customHeight="1">
      <c r="A9" s="35"/>
      <c r="B9" s="41"/>
      <c r="C9" s="35"/>
      <c r="D9" s="35"/>
      <c r="E9" s="149" t="s">
        <v>441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 ht="12" customHeight="1">
      <c r="A10" s="35"/>
      <c r="B10" s="41"/>
      <c r="C10" s="35"/>
      <c r="D10" s="148" t="s">
        <v>442</v>
      </c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6.5" customHeight="1">
      <c r="A11" s="35"/>
      <c r="B11" s="41"/>
      <c r="C11" s="35"/>
      <c r="D11" s="35"/>
      <c r="E11" s="150" t="s">
        <v>479</v>
      </c>
      <c r="F11" s="35"/>
      <c r="G11" s="35"/>
      <c r="H11" s="35"/>
      <c r="I11" s="35"/>
      <c r="J11" s="35"/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2" customHeight="1">
      <c r="A13" s="35"/>
      <c r="B13" s="41"/>
      <c r="C13" s="35"/>
      <c r="D13" s="148" t="s">
        <v>17</v>
      </c>
      <c r="E13" s="35"/>
      <c r="F13" s="139" t="s">
        <v>1</v>
      </c>
      <c r="G13" s="35"/>
      <c r="H13" s="35"/>
      <c r="I13" s="148" t="s">
        <v>18</v>
      </c>
      <c r="J13" s="139" t="s">
        <v>1</v>
      </c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19</v>
      </c>
      <c r="E14" s="35"/>
      <c r="F14" s="139" t="s">
        <v>20</v>
      </c>
      <c r="G14" s="35"/>
      <c r="H14" s="35"/>
      <c r="I14" s="148" t="s">
        <v>21</v>
      </c>
      <c r="J14" s="151" t="str">
        <f>'Rekapitulácia stavby'!AN8</f>
        <v>28. 6. 2023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12" customHeight="1">
      <c r="A16" s="35"/>
      <c r="B16" s="41"/>
      <c r="C16" s="35"/>
      <c r="D16" s="148" t="s">
        <v>23</v>
      </c>
      <c r="E16" s="35"/>
      <c r="F16" s="35"/>
      <c r="G16" s="35"/>
      <c r="H16" s="35"/>
      <c r="I16" s="148" t="s">
        <v>24</v>
      </c>
      <c r="J16" s="139" t="s">
        <v>1</v>
      </c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8" customHeight="1">
      <c r="A17" s="35"/>
      <c r="B17" s="41"/>
      <c r="C17" s="35"/>
      <c r="D17" s="35"/>
      <c r="E17" s="139" t="s">
        <v>444</v>
      </c>
      <c r="F17" s="35"/>
      <c r="G17" s="35"/>
      <c r="H17" s="35"/>
      <c r="I17" s="148" t="s">
        <v>27</v>
      </c>
      <c r="J17" s="139" t="s">
        <v>1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12" customHeight="1">
      <c r="A19" s="35"/>
      <c r="B19" s="41"/>
      <c r="C19" s="35"/>
      <c r="D19" s="148" t="s">
        <v>29</v>
      </c>
      <c r="E19" s="35"/>
      <c r="F19" s="35"/>
      <c r="G19" s="35"/>
      <c r="H19" s="35"/>
      <c r="I19" s="148" t="s">
        <v>24</v>
      </c>
      <c r="J19" s="30" t="str">
        <f>'Rekapitulácia stavby'!AN13</f>
        <v>Vyplň údaj</v>
      </c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8" customHeight="1">
      <c r="A20" s="35"/>
      <c r="B20" s="41"/>
      <c r="C20" s="35"/>
      <c r="D20" s="35"/>
      <c r="E20" s="30" t="str">
        <f>'Rekapitulácia stavby'!E14</f>
        <v>Vyplň údaj</v>
      </c>
      <c r="F20" s="139"/>
      <c r="G20" s="139"/>
      <c r="H20" s="139"/>
      <c r="I20" s="148" t="s">
        <v>27</v>
      </c>
      <c r="J20" s="30" t="str">
        <f>'Rekapitulácia stavby'!AN14</f>
        <v>Vyplň údaj</v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12" customHeight="1">
      <c r="A22" s="35"/>
      <c r="B22" s="41"/>
      <c r="C22" s="35"/>
      <c r="D22" s="148" t="s">
        <v>31</v>
      </c>
      <c r="E22" s="35"/>
      <c r="F22" s="35"/>
      <c r="G22" s="35"/>
      <c r="H22" s="35"/>
      <c r="I22" s="148" t="s">
        <v>24</v>
      </c>
      <c r="J22" s="139" t="str">
        <f>IF('Rekapitulácia stavby'!AN16="","",'Rekapitulácia stavby'!AN16)</f>
        <v/>
      </c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8" customHeight="1">
      <c r="A23" s="35"/>
      <c r="B23" s="41"/>
      <c r="C23" s="35"/>
      <c r="D23" s="35"/>
      <c r="E23" s="139" t="str">
        <f>IF('Rekapitulácia stavby'!E17="","",'Rekapitulácia stavby'!E17)</f>
        <v xml:space="preserve"> </v>
      </c>
      <c r="F23" s="35"/>
      <c r="G23" s="35"/>
      <c r="H23" s="35"/>
      <c r="I23" s="148" t="s">
        <v>27</v>
      </c>
      <c r="J23" s="139" t="str">
        <f>IF('Rekapitulácia stavby'!AN17="","",'Rekapitulácia stavby'!AN17)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12" customHeight="1">
      <c r="A25" s="35"/>
      <c r="B25" s="41"/>
      <c r="C25" s="35"/>
      <c r="D25" s="148" t="s">
        <v>33</v>
      </c>
      <c r="E25" s="35"/>
      <c r="F25" s="35"/>
      <c r="G25" s="35"/>
      <c r="H25" s="35"/>
      <c r="I25" s="148" t="s">
        <v>24</v>
      </c>
      <c r="J25" s="139" t="str">
        <f>IF('Rekapitulácia stavby'!AN19="","",'Rekapitulácia stavby'!AN19)</f>
        <v/>
      </c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8" customHeight="1">
      <c r="A26" s="35"/>
      <c r="B26" s="41"/>
      <c r="C26" s="35"/>
      <c r="D26" s="35"/>
      <c r="E26" s="139" t="str">
        <f>IF('Rekapitulácia stavby'!E20="","",'Rekapitulácia stavby'!E20)</f>
        <v xml:space="preserve"> </v>
      </c>
      <c r="F26" s="35"/>
      <c r="G26" s="35"/>
      <c r="H26" s="35"/>
      <c r="I26" s="148" t="s">
        <v>27</v>
      </c>
      <c r="J26" s="139" t="str">
        <f>IF('Rekapitulácia stavby'!AN20="","",'Rekapitulácia stavby'!AN20)</f>
        <v/>
      </c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1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hidden="1" s="2" customFormat="1" ht="12" customHeight="1">
      <c r="A28" s="35"/>
      <c r="B28" s="41"/>
      <c r="C28" s="35"/>
      <c r="D28" s="148" t="s">
        <v>34</v>
      </c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8" customFormat="1" ht="16.5" customHeight="1">
      <c r="A29" s="152"/>
      <c r="B29" s="153"/>
      <c r="C29" s="152"/>
      <c r="D29" s="152"/>
      <c r="E29" s="154" t="s">
        <v>1</v>
      </c>
      <c r="F29" s="154"/>
      <c r="G29" s="154"/>
      <c r="H29" s="154"/>
      <c r="I29" s="152"/>
      <c r="J29" s="152"/>
      <c r="K29" s="152"/>
      <c r="L29" s="155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25.44" customHeight="1">
      <c r="A32" s="35"/>
      <c r="B32" s="41"/>
      <c r="C32" s="35"/>
      <c r="D32" s="159" t="s">
        <v>35</v>
      </c>
      <c r="E32" s="35"/>
      <c r="F32" s="35"/>
      <c r="G32" s="35"/>
      <c r="H32" s="35"/>
      <c r="I32" s="35"/>
      <c r="J32" s="160">
        <f>ROUND(J126, 2)</f>
        <v>0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6.96" customHeight="1">
      <c r="A33" s="35"/>
      <c r="B33" s="41"/>
      <c r="C33" s="35"/>
      <c r="D33" s="156"/>
      <c r="E33" s="156"/>
      <c r="F33" s="156"/>
      <c r="G33" s="156"/>
      <c r="H33" s="156"/>
      <c r="I33" s="156"/>
      <c r="J33" s="156"/>
      <c r="K33" s="156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35"/>
      <c r="F34" s="161" t="s">
        <v>37</v>
      </c>
      <c r="G34" s="35"/>
      <c r="H34" s="35"/>
      <c r="I34" s="161" t="s">
        <v>36</v>
      </c>
      <c r="J34" s="161" t="s">
        <v>38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162" t="s">
        <v>39</v>
      </c>
      <c r="E35" s="163" t="s">
        <v>40</v>
      </c>
      <c r="F35" s="164">
        <f>ROUND((SUM(BE126:BE141)),  2)</f>
        <v>0</v>
      </c>
      <c r="G35" s="158"/>
      <c r="H35" s="158"/>
      <c r="I35" s="165">
        <v>0.20000000000000001</v>
      </c>
      <c r="J35" s="164">
        <f>ROUND(((SUM(BE126:BE141))*I35),  2)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63" t="s">
        <v>41</v>
      </c>
      <c r="F36" s="164">
        <f>ROUND((SUM(BF126:BF141)),  2)</f>
        <v>0</v>
      </c>
      <c r="G36" s="158"/>
      <c r="H36" s="158"/>
      <c r="I36" s="165">
        <v>0.20000000000000001</v>
      </c>
      <c r="J36" s="164">
        <f>ROUND(((SUM(BF126:BF141))*I36),  2)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8" t="s">
        <v>42</v>
      </c>
      <c r="F37" s="166">
        <f>ROUND((SUM(BG126:BG141)),  2)</f>
        <v>0</v>
      </c>
      <c r="G37" s="35"/>
      <c r="H37" s="35"/>
      <c r="I37" s="167">
        <v>0.20000000000000001</v>
      </c>
      <c r="J37" s="166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8" t="s">
        <v>43</v>
      </c>
      <c r="F38" s="166">
        <f>ROUND((SUM(BH126:BH141)),  2)</f>
        <v>0</v>
      </c>
      <c r="G38" s="35"/>
      <c r="H38" s="35"/>
      <c r="I38" s="167">
        <v>0.20000000000000001</v>
      </c>
      <c r="J38" s="166">
        <f>0</f>
        <v>0</v>
      </c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63" t="s">
        <v>44</v>
      </c>
      <c r="F39" s="164">
        <f>ROUND((SUM(BI126:BI141)),  2)</f>
        <v>0</v>
      </c>
      <c r="G39" s="158"/>
      <c r="H39" s="158"/>
      <c r="I39" s="165">
        <v>0</v>
      </c>
      <c r="J39" s="164">
        <f>0</f>
        <v>0</v>
      </c>
      <c r="K39" s="35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2" customFormat="1" ht="25.44" customHeight="1">
      <c r="A41" s="35"/>
      <c r="B41" s="41"/>
      <c r="C41" s="168"/>
      <c r="D41" s="169" t="s">
        <v>45</v>
      </c>
      <c r="E41" s="170"/>
      <c r="F41" s="170"/>
      <c r="G41" s="171" t="s">
        <v>46</v>
      </c>
      <c r="H41" s="172" t="s">
        <v>47</v>
      </c>
      <c r="I41" s="170"/>
      <c r="J41" s="173">
        <f>SUM(J32:J39)</f>
        <v>0</v>
      </c>
      <c r="K41" s="174"/>
      <c r="L41" s="61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hidden="1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1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hidden="1" s="2" customFormat="1" ht="16.5" customHeight="1">
      <c r="A87" s="35"/>
      <c r="B87" s="36"/>
      <c r="C87" s="37"/>
      <c r="D87" s="37"/>
      <c r="E87" s="186" t="s">
        <v>441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12" customHeight="1">
      <c r="A88" s="35"/>
      <c r="B88" s="36"/>
      <c r="C88" s="29" t="s">
        <v>442</v>
      </c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6.5" customHeight="1">
      <c r="A89" s="35"/>
      <c r="B89" s="36"/>
      <c r="C89" s="37"/>
      <c r="D89" s="37"/>
      <c r="E89" s="74" t="str">
        <f>E11</f>
        <v>8.2 - Oprava múrika na Staničnej ulici</v>
      </c>
      <c r="F89" s="37"/>
      <c r="G89" s="37"/>
      <c r="H89" s="37"/>
      <c r="I89" s="37"/>
      <c r="J89" s="37"/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2" customHeight="1">
      <c r="A91" s="35"/>
      <c r="B91" s="36"/>
      <c r="C91" s="29" t="s">
        <v>19</v>
      </c>
      <c r="D91" s="37"/>
      <c r="E91" s="37"/>
      <c r="F91" s="24" t="str">
        <f>F14</f>
        <v xml:space="preserve"> </v>
      </c>
      <c r="G91" s="37"/>
      <c r="H91" s="37"/>
      <c r="I91" s="29" t="s">
        <v>21</v>
      </c>
      <c r="J91" s="77" t="str">
        <f>IF(J14="","",J14)</f>
        <v>28. 6. 2023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5.15" customHeight="1">
      <c r="A93" s="35"/>
      <c r="B93" s="36"/>
      <c r="C93" s="29" t="s">
        <v>23</v>
      </c>
      <c r="D93" s="37"/>
      <c r="E93" s="37"/>
      <c r="F93" s="24" t="str">
        <f>E17</f>
        <v>Mesto Humenné</v>
      </c>
      <c r="G93" s="37"/>
      <c r="H93" s="37"/>
      <c r="I93" s="29" t="s">
        <v>31</v>
      </c>
      <c r="J93" s="33" t="str">
        <f>E23</f>
        <v xml:space="preserve"> </v>
      </c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15.15" customHeight="1">
      <c r="A94" s="35"/>
      <c r="B94" s="36"/>
      <c r="C94" s="29" t="s">
        <v>29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 xml:space="preserve"> </v>
      </c>
      <c r="K94" s="37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9.28" customHeight="1">
      <c r="A96" s="35"/>
      <c r="B96" s="36"/>
      <c r="C96" s="187" t="s">
        <v>123</v>
      </c>
      <c r="D96" s="188"/>
      <c r="E96" s="188"/>
      <c r="F96" s="188"/>
      <c r="G96" s="188"/>
      <c r="H96" s="188"/>
      <c r="I96" s="188"/>
      <c r="J96" s="189" t="s">
        <v>124</v>
      </c>
      <c r="K96" s="188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hidden="1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1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hidden="1" s="2" customFormat="1" ht="22.8" customHeight="1">
      <c r="A98" s="35"/>
      <c r="B98" s="36"/>
      <c r="C98" s="190" t="s">
        <v>125</v>
      </c>
      <c r="D98" s="37"/>
      <c r="E98" s="37"/>
      <c r="F98" s="37"/>
      <c r="G98" s="37"/>
      <c r="H98" s="37"/>
      <c r="I98" s="37"/>
      <c r="J98" s="108">
        <f>J126</f>
        <v>0</v>
      </c>
      <c r="K98" s="37"/>
      <c r="L98" s="61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126</v>
      </c>
    </row>
    <row r="99" hidden="1" s="9" customFormat="1" ht="24.96" customHeight="1">
      <c r="A99" s="9"/>
      <c r="B99" s="191"/>
      <c r="C99" s="192"/>
      <c r="D99" s="193" t="s">
        <v>127</v>
      </c>
      <c r="E99" s="194"/>
      <c r="F99" s="194"/>
      <c r="G99" s="194"/>
      <c r="H99" s="194"/>
      <c r="I99" s="194"/>
      <c r="J99" s="195">
        <f>J127</f>
        <v>0</v>
      </c>
      <c r="K99" s="192"/>
      <c r="L99" s="19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97"/>
      <c r="C100" s="131"/>
      <c r="D100" s="198" t="s">
        <v>480</v>
      </c>
      <c r="E100" s="199"/>
      <c r="F100" s="199"/>
      <c r="G100" s="199"/>
      <c r="H100" s="199"/>
      <c r="I100" s="199"/>
      <c r="J100" s="200">
        <f>J128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133</v>
      </c>
      <c r="E101" s="199"/>
      <c r="F101" s="199"/>
      <c r="G101" s="199"/>
      <c r="H101" s="199"/>
      <c r="I101" s="199"/>
      <c r="J101" s="200">
        <f>J133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9" customFormat="1" ht="24.96" customHeight="1">
      <c r="A102" s="9"/>
      <c r="B102" s="191"/>
      <c r="C102" s="192"/>
      <c r="D102" s="193" t="s">
        <v>481</v>
      </c>
      <c r="E102" s="194"/>
      <c r="F102" s="194"/>
      <c r="G102" s="194"/>
      <c r="H102" s="194"/>
      <c r="I102" s="194"/>
      <c r="J102" s="195">
        <f>J135</f>
        <v>0</v>
      </c>
      <c r="K102" s="192"/>
      <c r="L102" s="196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hidden="1" s="10" customFormat="1" ht="19.92" customHeight="1">
      <c r="A103" s="10"/>
      <c r="B103" s="197"/>
      <c r="C103" s="131"/>
      <c r="D103" s="198" t="s">
        <v>482</v>
      </c>
      <c r="E103" s="199"/>
      <c r="F103" s="199"/>
      <c r="G103" s="199"/>
      <c r="H103" s="199"/>
      <c r="I103" s="199"/>
      <c r="J103" s="200">
        <f>J136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97"/>
      <c r="C104" s="131"/>
      <c r="D104" s="198" t="s">
        <v>483</v>
      </c>
      <c r="E104" s="199"/>
      <c r="F104" s="199"/>
      <c r="G104" s="199"/>
      <c r="H104" s="199"/>
      <c r="I104" s="199"/>
      <c r="J104" s="200">
        <f>J138</f>
        <v>0</v>
      </c>
      <c r="K104" s="131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2" customFormat="1" ht="21.84" customHeight="1">
      <c r="A105" s="35"/>
      <c r="B105" s="36"/>
      <c r="C105" s="37"/>
      <c r="D105" s="37"/>
      <c r="E105" s="37"/>
      <c r="F105" s="37"/>
      <c r="G105" s="37"/>
      <c r="H105" s="37"/>
      <c r="I105" s="37"/>
      <c r="J105" s="37"/>
      <c r="K105" s="37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 s="2" customFormat="1" ht="6.96" customHeight="1">
      <c r="A106" s="35"/>
      <c r="B106" s="64"/>
      <c r="C106" s="65"/>
      <c r="D106" s="65"/>
      <c r="E106" s="65"/>
      <c r="F106" s="65"/>
      <c r="G106" s="65"/>
      <c r="H106" s="65"/>
      <c r="I106" s="65"/>
      <c r="J106" s="65"/>
      <c r="K106" s="65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/>
    <row r="108" hidden="1"/>
    <row r="109" hidden="1"/>
    <row r="110" s="2" customFormat="1" ht="6.96" customHeight="1">
      <c r="A110" s="35"/>
      <c r="B110" s="66"/>
      <c r="C110" s="67"/>
      <c r="D110" s="67"/>
      <c r="E110" s="67"/>
      <c r="F110" s="67"/>
      <c r="G110" s="67"/>
      <c r="H110" s="67"/>
      <c r="I110" s="67"/>
      <c r="J110" s="67"/>
      <c r="K110" s="6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24.96" customHeight="1">
      <c r="A111" s="35"/>
      <c r="B111" s="36"/>
      <c r="C111" s="20" t="s">
        <v>136</v>
      </c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15</v>
      </c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186" t="str">
        <f>E7</f>
        <v>Spevnené plochy na území Mesta Humenné 2023</v>
      </c>
      <c r="F114" s="29"/>
      <c r="G114" s="29"/>
      <c r="H114" s="29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1" customFormat="1" ht="12" customHeight="1">
      <c r="B115" s="18"/>
      <c r="C115" s="29" t="s">
        <v>119</v>
      </c>
      <c r="D115" s="19"/>
      <c r="E115" s="19"/>
      <c r="F115" s="19"/>
      <c r="G115" s="19"/>
      <c r="H115" s="19"/>
      <c r="I115" s="19"/>
      <c r="J115" s="19"/>
      <c r="K115" s="19"/>
      <c r="L115" s="17"/>
    </row>
    <row r="116" s="2" customFormat="1" ht="16.5" customHeight="1">
      <c r="A116" s="35"/>
      <c r="B116" s="36"/>
      <c r="C116" s="37"/>
      <c r="D116" s="37"/>
      <c r="E116" s="186" t="s">
        <v>441</v>
      </c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2" customHeight="1">
      <c r="A117" s="35"/>
      <c r="B117" s="36"/>
      <c r="C117" s="29" t="s">
        <v>442</v>
      </c>
      <c r="D117" s="37"/>
      <c r="E117" s="37"/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6.5" customHeight="1">
      <c r="A118" s="35"/>
      <c r="B118" s="36"/>
      <c r="C118" s="37"/>
      <c r="D118" s="37"/>
      <c r="E118" s="74" t="str">
        <f>E11</f>
        <v>8.2 - Oprava múrika na Staničnej ulici</v>
      </c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2" customHeight="1">
      <c r="A120" s="35"/>
      <c r="B120" s="36"/>
      <c r="C120" s="29" t="s">
        <v>19</v>
      </c>
      <c r="D120" s="37"/>
      <c r="E120" s="37"/>
      <c r="F120" s="24" t="str">
        <f>F14</f>
        <v xml:space="preserve"> </v>
      </c>
      <c r="G120" s="37"/>
      <c r="H120" s="37"/>
      <c r="I120" s="29" t="s">
        <v>21</v>
      </c>
      <c r="J120" s="77" t="str">
        <f>IF(J14="","",J14)</f>
        <v>28. 6. 2023</v>
      </c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6.96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23</v>
      </c>
      <c r="D122" s="37"/>
      <c r="E122" s="37"/>
      <c r="F122" s="24" t="str">
        <f>E17</f>
        <v>Mesto Humenné</v>
      </c>
      <c r="G122" s="37"/>
      <c r="H122" s="37"/>
      <c r="I122" s="29" t="s">
        <v>31</v>
      </c>
      <c r="J122" s="33" t="str">
        <f>E23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5.15" customHeight="1">
      <c r="A123" s="35"/>
      <c r="B123" s="36"/>
      <c r="C123" s="29" t="s">
        <v>29</v>
      </c>
      <c r="D123" s="37"/>
      <c r="E123" s="37"/>
      <c r="F123" s="24" t="str">
        <f>IF(E20="","",E20)</f>
        <v>Vyplň údaj</v>
      </c>
      <c r="G123" s="37"/>
      <c r="H123" s="37"/>
      <c r="I123" s="29" t="s">
        <v>33</v>
      </c>
      <c r="J123" s="33" t="str">
        <f>E26</f>
        <v xml:space="preserve"> </v>
      </c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0.32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61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11" customFormat="1" ht="29.28" customHeight="1">
      <c r="A125" s="202"/>
      <c r="B125" s="203"/>
      <c r="C125" s="204" t="s">
        <v>137</v>
      </c>
      <c r="D125" s="205" t="s">
        <v>60</v>
      </c>
      <c r="E125" s="205" t="s">
        <v>56</v>
      </c>
      <c r="F125" s="205" t="s">
        <v>57</v>
      </c>
      <c r="G125" s="205" t="s">
        <v>138</v>
      </c>
      <c r="H125" s="205" t="s">
        <v>139</v>
      </c>
      <c r="I125" s="205" t="s">
        <v>140</v>
      </c>
      <c r="J125" s="206" t="s">
        <v>124</v>
      </c>
      <c r="K125" s="207" t="s">
        <v>141</v>
      </c>
      <c r="L125" s="208"/>
      <c r="M125" s="98" t="s">
        <v>1</v>
      </c>
      <c r="N125" s="99" t="s">
        <v>39</v>
      </c>
      <c r="O125" s="99" t="s">
        <v>142</v>
      </c>
      <c r="P125" s="99" t="s">
        <v>143</v>
      </c>
      <c r="Q125" s="99" t="s">
        <v>144</v>
      </c>
      <c r="R125" s="99" t="s">
        <v>145</v>
      </c>
      <c r="S125" s="99" t="s">
        <v>146</v>
      </c>
      <c r="T125" s="100" t="s">
        <v>147</v>
      </c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</row>
    <row r="126" s="2" customFormat="1" ht="22.8" customHeight="1">
      <c r="A126" s="35"/>
      <c r="B126" s="36"/>
      <c r="C126" s="105" t="s">
        <v>125</v>
      </c>
      <c r="D126" s="37"/>
      <c r="E126" s="37"/>
      <c r="F126" s="37"/>
      <c r="G126" s="37"/>
      <c r="H126" s="37"/>
      <c r="I126" s="37"/>
      <c r="J126" s="209">
        <f>BK126</f>
        <v>0</v>
      </c>
      <c r="K126" s="37"/>
      <c r="L126" s="41"/>
      <c r="M126" s="101"/>
      <c r="N126" s="210"/>
      <c r="O126" s="102"/>
      <c r="P126" s="211">
        <f>P127+P135</f>
        <v>0</v>
      </c>
      <c r="Q126" s="102"/>
      <c r="R126" s="211">
        <f>R127+R135</f>
        <v>3.5189464400000006</v>
      </c>
      <c r="S126" s="102"/>
      <c r="T126" s="212">
        <f>T127+T135</f>
        <v>0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4" t="s">
        <v>74</v>
      </c>
      <c r="AU126" s="14" t="s">
        <v>126</v>
      </c>
      <c r="BK126" s="213">
        <f>BK127+BK135</f>
        <v>0</v>
      </c>
    </row>
    <row r="127" s="12" customFormat="1" ht="25.92" customHeight="1">
      <c r="A127" s="12"/>
      <c r="B127" s="214"/>
      <c r="C127" s="215"/>
      <c r="D127" s="216" t="s">
        <v>74</v>
      </c>
      <c r="E127" s="217" t="s">
        <v>148</v>
      </c>
      <c r="F127" s="217" t="s">
        <v>149</v>
      </c>
      <c r="G127" s="215"/>
      <c r="H127" s="215"/>
      <c r="I127" s="218"/>
      <c r="J127" s="219">
        <f>BK127</f>
        <v>0</v>
      </c>
      <c r="K127" s="215"/>
      <c r="L127" s="220"/>
      <c r="M127" s="221"/>
      <c r="N127" s="222"/>
      <c r="O127" s="222"/>
      <c r="P127" s="223">
        <f>P128+P133</f>
        <v>0</v>
      </c>
      <c r="Q127" s="222"/>
      <c r="R127" s="223">
        <f>R128+R133</f>
        <v>3.3913200000000003</v>
      </c>
      <c r="S127" s="222"/>
      <c r="T127" s="224">
        <f>T128+T133</f>
        <v>0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75</v>
      </c>
      <c r="AY127" s="225" t="s">
        <v>150</v>
      </c>
      <c r="BK127" s="227">
        <f>BK128+BK133</f>
        <v>0</v>
      </c>
    </row>
    <row r="128" s="12" customFormat="1" ht="22.8" customHeight="1">
      <c r="A128" s="12"/>
      <c r="B128" s="214"/>
      <c r="C128" s="215"/>
      <c r="D128" s="216" t="s">
        <v>74</v>
      </c>
      <c r="E128" s="228" t="s">
        <v>112</v>
      </c>
      <c r="F128" s="228" t="s">
        <v>484</v>
      </c>
      <c r="G128" s="215"/>
      <c r="H128" s="215"/>
      <c r="I128" s="218"/>
      <c r="J128" s="229">
        <f>BK128</f>
        <v>0</v>
      </c>
      <c r="K128" s="215"/>
      <c r="L128" s="220"/>
      <c r="M128" s="221"/>
      <c r="N128" s="222"/>
      <c r="O128" s="222"/>
      <c r="P128" s="223">
        <f>SUM(P129:P132)</f>
        <v>0</v>
      </c>
      <c r="Q128" s="222"/>
      <c r="R128" s="223">
        <f>SUM(R129:R132)</f>
        <v>3.3913200000000003</v>
      </c>
      <c r="S128" s="222"/>
      <c r="T128" s="224">
        <f>SUM(T129:T132)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80</v>
      </c>
      <c r="AT128" s="226" t="s">
        <v>74</v>
      </c>
      <c r="AU128" s="226" t="s">
        <v>80</v>
      </c>
      <c r="AY128" s="225" t="s">
        <v>150</v>
      </c>
      <c r="BK128" s="227">
        <f>SUM(BK129:BK132)</f>
        <v>0</v>
      </c>
    </row>
    <row r="129" s="2" customFormat="1" ht="24.15" customHeight="1">
      <c r="A129" s="35"/>
      <c r="B129" s="36"/>
      <c r="C129" s="230" t="s">
        <v>80</v>
      </c>
      <c r="D129" s="230" t="s">
        <v>152</v>
      </c>
      <c r="E129" s="231" t="s">
        <v>485</v>
      </c>
      <c r="F129" s="232" t="s">
        <v>486</v>
      </c>
      <c r="G129" s="233" t="s">
        <v>175</v>
      </c>
      <c r="H129" s="234">
        <v>88.5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0.010500000000000001</v>
      </c>
      <c r="R129" s="240">
        <f>Q129*H129</f>
        <v>0.92925000000000002</v>
      </c>
      <c r="S129" s="240">
        <v>0</v>
      </c>
      <c r="T129" s="241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487</v>
      </c>
    </row>
    <row r="130" s="2" customFormat="1" ht="33" customHeight="1">
      <c r="A130" s="35"/>
      <c r="B130" s="36"/>
      <c r="C130" s="230" t="s">
        <v>87</v>
      </c>
      <c r="D130" s="230" t="s">
        <v>152</v>
      </c>
      <c r="E130" s="231" t="s">
        <v>488</v>
      </c>
      <c r="F130" s="232" t="s">
        <v>489</v>
      </c>
      <c r="G130" s="233" t="s">
        <v>175</v>
      </c>
      <c r="H130" s="234">
        <v>88.5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0.023099999999999999</v>
      </c>
      <c r="R130" s="240">
        <f>Q130*H130</f>
        <v>2.0443500000000001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490</v>
      </c>
    </row>
    <row r="131" s="2" customFormat="1" ht="24.15" customHeight="1">
      <c r="A131" s="35"/>
      <c r="B131" s="36"/>
      <c r="C131" s="230" t="s">
        <v>84</v>
      </c>
      <c r="D131" s="230" t="s">
        <v>152</v>
      </c>
      <c r="E131" s="231" t="s">
        <v>491</v>
      </c>
      <c r="F131" s="232" t="s">
        <v>492</v>
      </c>
      <c r="G131" s="233" t="s">
        <v>175</v>
      </c>
      <c r="H131" s="234">
        <v>88.5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0.0047200000000000002</v>
      </c>
      <c r="R131" s="240">
        <f>Q131*H131</f>
        <v>0.41772000000000004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493</v>
      </c>
    </row>
    <row r="132" s="2" customFormat="1" ht="24.15" customHeight="1">
      <c r="A132" s="35"/>
      <c r="B132" s="36"/>
      <c r="C132" s="230" t="s">
        <v>106</v>
      </c>
      <c r="D132" s="230" t="s">
        <v>152</v>
      </c>
      <c r="E132" s="231" t="s">
        <v>494</v>
      </c>
      <c r="F132" s="232" t="s">
        <v>495</v>
      </c>
      <c r="G132" s="233" t="s">
        <v>175</v>
      </c>
      <c r="H132" s="234">
        <v>88.5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496</v>
      </c>
    </row>
    <row r="133" s="12" customFormat="1" ht="22.8" customHeight="1">
      <c r="A133" s="12"/>
      <c r="B133" s="214"/>
      <c r="C133" s="215"/>
      <c r="D133" s="216" t="s">
        <v>74</v>
      </c>
      <c r="E133" s="228" t="s">
        <v>306</v>
      </c>
      <c r="F133" s="228" t="s">
        <v>307</v>
      </c>
      <c r="G133" s="215"/>
      <c r="H133" s="215"/>
      <c r="I133" s="218"/>
      <c r="J133" s="229">
        <f>BK133</f>
        <v>0</v>
      </c>
      <c r="K133" s="215"/>
      <c r="L133" s="220"/>
      <c r="M133" s="221"/>
      <c r="N133" s="222"/>
      <c r="O133" s="222"/>
      <c r="P133" s="223">
        <f>P134</f>
        <v>0</v>
      </c>
      <c r="Q133" s="222"/>
      <c r="R133" s="223">
        <f>R134</f>
        <v>0</v>
      </c>
      <c r="S133" s="222"/>
      <c r="T133" s="224">
        <f>T134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225" t="s">
        <v>80</v>
      </c>
      <c r="AT133" s="226" t="s">
        <v>74</v>
      </c>
      <c r="AU133" s="226" t="s">
        <v>80</v>
      </c>
      <c r="AY133" s="225" t="s">
        <v>150</v>
      </c>
      <c r="BK133" s="227">
        <f>BK134</f>
        <v>0</v>
      </c>
    </row>
    <row r="134" s="2" customFormat="1" ht="33" customHeight="1">
      <c r="A134" s="35"/>
      <c r="B134" s="36"/>
      <c r="C134" s="230" t="s">
        <v>109</v>
      </c>
      <c r="D134" s="230" t="s">
        <v>152</v>
      </c>
      <c r="E134" s="231" t="s">
        <v>309</v>
      </c>
      <c r="F134" s="232" t="s">
        <v>310</v>
      </c>
      <c r="G134" s="233" t="s">
        <v>292</v>
      </c>
      <c r="H134" s="234">
        <v>3.391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497</v>
      </c>
    </row>
    <row r="135" s="12" customFormat="1" ht="25.92" customHeight="1">
      <c r="A135" s="12"/>
      <c r="B135" s="214"/>
      <c r="C135" s="215"/>
      <c r="D135" s="216" t="s">
        <v>74</v>
      </c>
      <c r="E135" s="217" t="s">
        <v>498</v>
      </c>
      <c r="F135" s="217" t="s">
        <v>499</v>
      </c>
      <c r="G135" s="215"/>
      <c r="H135" s="215"/>
      <c r="I135" s="218"/>
      <c r="J135" s="219">
        <f>BK135</f>
        <v>0</v>
      </c>
      <c r="K135" s="215"/>
      <c r="L135" s="220"/>
      <c r="M135" s="221"/>
      <c r="N135" s="222"/>
      <c r="O135" s="222"/>
      <c r="P135" s="223">
        <f>P136+P138</f>
        <v>0</v>
      </c>
      <c r="Q135" s="222"/>
      <c r="R135" s="223">
        <f>R136+R138</f>
        <v>0.12762644000000001</v>
      </c>
      <c r="S135" s="222"/>
      <c r="T135" s="224">
        <f>T136+T138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5" t="s">
        <v>87</v>
      </c>
      <c r="AT135" s="226" t="s">
        <v>74</v>
      </c>
      <c r="AU135" s="226" t="s">
        <v>75</v>
      </c>
      <c r="AY135" s="225" t="s">
        <v>150</v>
      </c>
      <c r="BK135" s="227">
        <f>BK136+BK138</f>
        <v>0</v>
      </c>
    </row>
    <row r="136" s="12" customFormat="1" ht="22.8" customHeight="1">
      <c r="A136" s="12"/>
      <c r="B136" s="214"/>
      <c r="C136" s="215"/>
      <c r="D136" s="216" t="s">
        <v>74</v>
      </c>
      <c r="E136" s="228" t="s">
        <v>500</v>
      </c>
      <c r="F136" s="228" t="s">
        <v>501</v>
      </c>
      <c r="G136" s="215"/>
      <c r="H136" s="215"/>
      <c r="I136" s="218"/>
      <c r="J136" s="229">
        <f>BK136</f>
        <v>0</v>
      </c>
      <c r="K136" s="215"/>
      <c r="L136" s="220"/>
      <c r="M136" s="221"/>
      <c r="N136" s="222"/>
      <c r="O136" s="222"/>
      <c r="P136" s="223">
        <f>P137</f>
        <v>0</v>
      </c>
      <c r="Q136" s="222"/>
      <c r="R136" s="223">
        <f>R137</f>
        <v>0.073160000000000003</v>
      </c>
      <c r="S136" s="222"/>
      <c r="T136" s="224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5" t="s">
        <v>87</v>
      </c>
      <c r="AT136" s="226" t="s">
        <v>74</v>
      </c>
      <c r="AU136" s="226" t="s">
        <v>80</v>
      </c>
      <c r="AY136" s="225" t="s">
        <v>150</v>
      </c>
      <c r="BK136" s="227">
        <f>BK137</f>
        <v>0</v>
      </c>
    </row>
    <row r="137" s="2" customFormat="1" ht="24.15" customHeight="1">
      <c r="A137" s="35"/>
      <c r="B137" s="36"/>
      <c r="C137" s="230" t="s">
        <v>112</v>
      </c>
      <c r="D137" s="230" t="s">
        <v>152</v>
      </c>
      <c r="E137" s="231" t="s">
        <v>502</v>
      </c>
      <c r="F137" s="232" t="s">
        <v>503</v>
      </c>
      <c r="G137" s="233" t="s">
        <v>175</v>
      </c>
      <c r="H137" s="234">
        <v>59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0.00124</v>
      </c>
      <c r="R137" s="240">
        <f>Q137*H137</f>
        <v>0.073160000000000003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212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212</v>
      </c>
      <c r="BM137" s="242" t="s">
        <v>504</v>
      </c>
    </row>
    <row r="138" s="12" customFormat="1" ht="22.8" customHeight="1">
      <c r="A138" s="12"/>
      <c r="B138" s="214"/>
      <c r="C138" s="215"/>
      <c r="D138" s="216" t="s">
        <v>74</v>
      </c>
      <c r="E138" s="228" t="s">
        <v>505</v>
      </c>
      <c r="F138" s="228" t="s">
        <v>506</v>
      </c>
      <c r="G138" s="215"/>
      <c r="H138" s="215"/>
      <c r="I138" s="218"/>
      <c r="J138" s="229">
        <f>BK138</f>
        <v>0</v>
      </c>
      <c r="K138" s="215"/>
      <c r="L138" s="220"/>
      <c r="M138" s="221"/>
      <c r="N138" s="222"/>
      <c r="O138" s="222"/>
      <c r="P138" s="223">
        <f>SUM(P139:P141)</f>
        <v>0</v>
      </c>
      <c r="Q138" s="222"/>
      <c r="R138" s="223">
        <f>SUM(R139:R141)</f>
        <v>0.054466440000000005</v>
      </c>
      <c r="S138" s="222"/>
      <c r="T138" s="224">
        <f>SUM(T139:T141)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5" t="s">
        <v>87</v>
      </c>
      <c r="AT138" s="226" t="s">
        <v>74</v>
      </c>
      <c r="AU138" s="226" t="s">
        <v>80</v>
      </c>
      <c r="AY138" s="225" t="s">
        <v>150</v>
      </c>
      <c r="BK138" s="227">
        <f>SUM(BK139:BK141)</f>
        <v>0</v>
      </c>
    </row>
    <row r="139" s="2" customFormat="1" ht="24.15" customHeight="1">
      <c r="A139" s="35"/>
      <c r="B139" s="36"/>
      <c r="C139" s="230" t="s">
        <v>115</v>
      </c>
      <c r="D139" s="230" t="s">
        <v>152</v>
      </c>
      <c r="E139" s="231" t="s">
        <v>507</v>
      </c>
      <c r="F139" s="232" t="s">
        <v>508</v>
      </c>
      <c r="G139" s="233" t="s">
        <v>175</v>
      </c>
      <c r="H139" s="234">
        <v>55.578000000000003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0.00072000000000000005</v>
      </c>
      <c r="R139" s="240">
        <f>Q139*H139</f>
        <v>0.040016160000000002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212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212</v>
      </c>
      <c r="BM139" s="242" t="s">
        <v>509</v>
      </c>
    </row>
    <row r="140" s="2" customFormat="1" ht="24.15" customHeight="1">
      <c r="A140" s="35"/>
      <c r="B140" s="36"/>
      <c r="C140" s="230" t="s">
        <v>90</v>
      </c>
      <c r="D140" s="230" t="s">
        <v>152</v>
      </c>
      <c r="E140" s="231" t="s">
        <v>510</v>
      </c>
      <c r="F140" s="232" t="s">
        <v>511</v>
      </c>
      <c r="G140" s="233" t="s">
        <v>175</v>
      </c>
      <c r="H140" s="234">
        <v>55.578000000000003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0.00025999999999999998</v>
      </c>
      <c r="R140" s="240">
        <f>Q140*H140</f>
        <v>0.014450279999999999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212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212</v>
      </c>
      <c r="BM140" s="242" t="s">
        <v>512</v>
      </c>
    </row>
    <row r="141" s="2" customFormat="1" ht="33" customHeight="1">
      <c r="A141" s="35"/>
      <c r="B141" s="36"/>
      <c r="C141" s="230" t="s">
        <v>182</v>
      </c>
      <c r="D141" s="230" t="s">
        <v>152</v>
      </c>
      <c r="E141" s="231" t="s">
        <v>513</v>
      </c>
      <c r="F141" s="232" t="s">
        <v>514</v>
      </c>
      <c r="G141" s="233" t="s">
        <v>175</v>
      </c>
      <c r="H141" s="234">
        <v>55.578000000000003</v>
      </c>
      <c r="I141" s="235"/>
      <c r="J141" s="236">
        <f>ROUND(I141*H141,2)</f>
        <v>0</v>
      </c>
      <c r="K141" s="237"/>
      <c r="L141" s="41"/>
      <c r="M141" s="255" t="s">
        <v>1</v>
      </c>
      <c r="N141" s="256" t="s">
        <v>41</v>
      </c>
      <c r="O141" s="257"/>
      <c r="P141" s="258">
        <f>O141*H141</f>
        <v>0</v>
      </c>
      <c r="Q141" s="258">
        <v>0</v>
      </c>
      <c r="R141" s="258">
        <f>Q141*H141</f>
        <v>0</v>
      </c>
      <c r="S141" s="258">
        <v>0</v>
      </c>
      <c r="T141" s="259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212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212</v>
      </c>
      <c r="BM141" s="242" t="s">
        <v>515</v>
      </c>
    </row>
    <row r="142" s="2" customFormat="1" ht="6.96" customHeight="1">
      <c r="A142" s="35"/>
      <c r="B142" s="64"/>
      <c r="C142" s="65"/>
      <c r="D142" s="65"/>
      <c r="E142" s="65"/>
      <c r="F142" s="65"/>
      <c r="G142" s="65"/>
      <c r="H142" s="65"/>
      <c r="I142" s="65"/>
      <c r="J142" s="65"/>
      <c r="K142" s="65"/>
      <c r="L142" s="41"/>
      <c r="M142" s="35"/>
      <c r="O142" s="35"/>
      <c r="P142" s="35"/>
      <c r="Q142" s="35"/>
      <c r="R142" s="35"/>
      <c r="S142" s="35"/>
      <c r="T142" s="35"/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</row>
  </sheetData>
  <sheetProtection sheet="1" autoFilter="0" formatColumns="0" formatRows="0" objects="1" scenarios="1" spinCount="100000" saltValue="pEP8EnizU2sV5bLKTDOl4Szn0j56MvDDiCsivxJJjGbppNk/nw6paBWD3h2oy9XTYZ67XgRPt6N5V+Ru2ezoCw==" hashValue="YycZAnkJS9hpEHLSStXA8PCiNDsd5ApKVOu2f78bov+66KPy4pW96Tj8+CJ5yiv0k7aLysTJj48FrtZRgFL4xQ==" algorithmName="SHA-512" password="CC35"/>
  <autoFilter ref="C125:K14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102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1" customFormat="1" ht="12" customHeight="1">
      <c r="B8" s="17"/>
      <c r="D8" s="148" t="s">
        <v>119</v>
      </c>
      <c r="L8" s="17"/>
    </row>
    <row r="9" hidden="1" s="2" customFormat="1" ht="16.5" customHeight="1">
      <c r="A9" s="35"/>
      <c r="B9" s="41"/>
      <c r="C9" s="35"/>
      <c r="D9" s="35"/>
      <c r="E9" s="149" t="s">
        <v>441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 ht="12" customHeight="1">
      <c r="A10" s="35"/>
      <c r="B10" s="41"/>
      <c r="C10" s="35"/>
      <c r="D10" s="148" t="s">
        <v>442</v>
      </c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30" customHeight="1">
      <c r="A11" s="35"/>
      <c r="B11" s="41"/>
      <c r="C11" s="35"/>
      <c r="D11" s="35"/>
      <c r="E11" s="150" t="s">
        <v>516</v>
      </c>
      <c r="F11" s="35"/>
      <c r="G11" s="35"/>
      <c r="H11" s="35"/>
      <c r="I11" s="35"/>
      <c r="J11" s="35"/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2" customHeight="1">
      <c r="A13" s="35"/>
      <c r="B13" s="41"/>
      <c r="C13" s="35"/>
      <c r="D13" s="148" t="s">
        <v>17</v>
      </c>
      <c r="E13" s="35"/>
      <c r="F13" s="139" t="s">
        <v>1</v>
      </c>
      <c r="G13" s="35"/>
      <c r="H13" s="35"/>
      <c r="I13" s="148" t="s">
        <v>18</v>
      </c>
      <c r="J13" s="139" t="s">
        <v>1</v>
      </c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19</v>
      </c>
      <c r="E14" s="35"/>
      <c r="F14" s="139" t="s">
        <v>20</v>
      </c>
      <c r="G14" s="35"/>
      <c r="H14" s="35"/>
      <c r="I14" s="148" t="s">
        <v>21</v>
      </c>
      <c r="J14" s="151" t="str">
        <f>'Rekapitulácia stavby'!AN8</f>
        <v>28. 6. 2023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12" customHeight="1">
      <c r="A16" s="35"/>
      <c r="B16" s="41"/>
      <c r="C16" s="35"/>
      <c r="D16" s="148" t="s">
        <v>23</v>
      </c>
      <c r="E16" s="35"/>
      <c r="F16" s="35"/>
      <c r="G16" s="35"/>
      <c r="H16" s="35"/>
      <c r="I16" s="148" t="s">
        <v>24</v>
      </c>
      <c r="J16" s="139" t="s">
        <v>1</v>
      </c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8" customHeight="1">
      <c r="A17" s="35"/>
      <c r="B17" s="41"/>
      <c r="C17" s="35"/>
      <c r="D17" s="35"/>
      <c r="E17" s="139" t="s">
        <v>444</v>
      </c>
      <c r="F17" s="35"/>
      <c r="G17" s="35"/>
      <c r="H17" s="35"/>
      <c r="I17" s="148" t="s">
        <v>27</v>
      </c>
      <c r="J17" s="139" t="s">
        <v>1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12" customHeight="1">
      <c r="A19" s="35"/>
      <c r="B19" s="41"/>
      <c r="C19" s="35"/>
      <c r="D19" s="148" t="s">
        <v>29</v>
      </c>
      <c r="E19" s="35"/>
      <c r="F19" s="35"/>
      <c r="G19" s="35"/>
      <c r="H19" s="35"/>
      <c r="I19" s="148" t="s">
        <v>24</v>
      </c>
      <c r="J19" s="30" t="str">
        <f>'Rekapitulácia stavby'!AN13</f>
        <v>Vyplň údaj</v>
      </c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8" customHeight="1">
      <c r="A20" s="35"/>
      <c r="B20" s="41"/>
      <c r="C20" s="35"/>
      <c r="D20" s="35"/>
      <c r="E20" s="30" t="str">
        <f>'Rekapitulácia stavby'!E14</f>
        <v>Vyplň údaj</v>
      </c>
      <c r="F20" s="139"/>
      <c r="G20" s="139"/>
      <c r="H20" s="139"/>
      <c r="I20" s="148" t="s">
        <v>27</v>
      </c>
      <c r="J20" s="30" t="str">
        <f>'Rekapitulácia stavby'!AN14</f>
        <v>Vyplň údaj</v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12" customHeight="1">
      <c r="A22" s="35"/>
      <c r="B22" s="41"/>
      <c r="C22" s="35"/>
      <c r="D22" s="148" t="s">
        <v>31</v>
      </c>
      <c r="E22" s="35"/>
      <c r="F22" s="35"/>
      <c r="G22" s="35"/>
      <c r="H22" s="35"/>
      <c r="I22" s="148" t="s">
        <v>24</v>
      </c>
      <c r="J22" s="139" t="str">
        <f>IF('Rekapitulácia stavby'!AN16="","",'Rekapitulácia stavby'!AN16)</f>
        <v/>
      </c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8" customHeight="1">
      <c r="A23" s="35"/>
      <c r="B23" s="41"/>
      <c r="C23" s="35"/>
      <c r="D23" s="35"/>
      <c r="E23" s="139" t="str">
        <f>IF('Rekapitulácia stavby'!E17="","",'Rekapitulácia stavby'!E17)</f>
        <v xml:space="preserve"> </v>
      </c>
      <c r="F23" s="35"/>
      <c r="G23" s="35"/>
      <c r="H23" s="35"/>
      <c r="I23" s="148" t="s">
        <v>27</v>
      </c>
      <c r="J23" s="139" t="str">
        <f>IF('Rekapitulácia stavby'!AN17="","",'Rekapitulácia stavby'!AN17)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12" customHeight="1">
      <c r="A25" s="35"/>
      <c r="B25" s="41"/>
      <c r="C25" s="35"/>
      <c r="D25" s="148" t="s">
        <v>33</v>
      </c>
      <c r="E25" s="35"/>
      <c r="F25" s="35"/>
      <c r="G25" s="35"/>
      <c r="H25" s="35"/>
      <c r="I25" s="148" t="s">
        <v>24</v>
      </c>
      <c r="J25" s="139" t="str">
        <f>IF('Rekapitulácia stavby'!AN19="","",'Rekapitulácia stavby'!AN19)</f>
        <v/>
      </c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8" customHeight="1">
      <c r="A26" s="35"/>
      <c r="B26" s="41"/>
      <c r="C26" s="35"/>
      <c r="D26" s="35"/>
      <c r="E26" s="139" t="str">
        <f>IF('Rekapitulácia stavby'!E20="","",'Rekapitulácia stavby'!E20)</f>
        <v xml:space="preserve"> </v>
      </c>
      <c r="F26" s="35"/>
      <c r="G26" s="35"/>
      <c r="H26" s="35"/>
      <c r="I26" s="148" t="s">
        <v>27</v>
      </c>
      <c r="J26" s="139" t="str">
        <f>IF('Rekapitulácia stavby'!AN20="","",'Rekapitulácia stavby'!AN20)</f>
        <v/>
      </c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1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hidden="1" s="2" customFormat="1" ht="12" customHeight="1">
      <c r="A28" s="35"/>
      <c r="B28" s="41"/>
      <c r="C28" s="35"/>
      <c r="D28" s="148" t="s">
        <v>34</v>
      </c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8" customFormat="1" ht="16.5" customHeight="1">
      <c r="A29" s="152"/>
      <c r="B29" s="153"/>
      <c r="C29" s="152"/>
      <c r="D29" s="152"/>
      <c r="E29" s="154" t="s">
        <v>1</v>
      </c>
      <c r="F29" s="154"/>
      <c r="G29" s="154"/>
      <c r="H29" s="154"/>
      <c r="I29" s="152"/>
      <c r="J29" s="152"/>
      <c r="K29" s="152"/>
      <c r="L29" s="155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25.44" customHeight="1">
      <c r="A32" s="35"/>
      <c r="B32" s="41"/>
      <c r="C32" s="35"/>
      <c r="D32" s="159" t="s">
        <v>35</v>
      </c>
      <c r="E32" s="35"/>
      <c r="F32" s="35"/>
      <c r="G32" s="35"/>
      <c r="H32" s="35"/>
      <c r="I32" s="35"/>
      <c r="J32" s="160">
        <f>ROUND(J126, 2)</f>
        <v>0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6.96" customHeight="1">
      <c r="A33" s="35"/>
      <c r="B33" s="41"/>
      <c r="C33" s="35"/>
      <c r="D33" s="156"/>
      <c r="E33" s="156"/>
      <c r="F33" s="156"/>
      <c r="G33" s="156"/>
      <c r="H33" s="156"/>
      <c r="I33" s="156"/>
      <c r="J33" s="156"/>
      <c r="K33" s="156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35"/>
      <c r="F34" s="161" t="s">
        <v>37</v>
      </c>
      <c r="G34" s="35"/>
      <c r="H34" s="35"/>
      <c r="I34" s="161" t="s">
        <v>36</v>
      </c>
      <c r="J34" s="161" t="s">
        <v>38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162" t="s">
        <v>39</v>
      </c>
      <c r="E35" s="163" t="s">
        <v>40</v>
      </c>
      <c r="F35" s="164">
        <f>ROUND((SUM(BE126:BE158)),  2)</f>
        <v>0</v>
      </c>
      <c r="G35" s="158"/>
      <c r="H35" s="158"/>
      <c r="I35" s="165">
        <v>0.20000000000000001</v>
      </c>
      <c r="J35" s="164">
        <f>ROUND(((SUM(BE126:BE158))*I35),  2)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63" t="s">
        <v>41</v>
      </c>
      <c r="F36" s="164">
        <f>ROUND((SUM(BF126:BF158)),  2)</f>
        <v>0</v>
      </c>
      <c r="G36" s="158"/>
      <c r="H36" s="158"/>
      <c r="I36" s="165">
        <v>0.20000000000000001</v>
      </c>
      <c r="J36" s="164">
        <f>ROUND(((SUM(BF126:BF158))*I36),  2)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8" t="s">
        <v>42</v>
      </c>
      <c r="F37" s="166">
        <f>ROUND((SUM(BG126:BG158)),  2)</f>
        <v>0</v>
      </c>
      <c r="G37" s="35"/>
      <c r="H37" s="35"/>
      <c r="I37" s="167">
        <v>0.20000000000000001</v>
      </c>
      <c r="J37" s="166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8" t="s">
        <v>43</v>
      </c>
      <c r="F38" s="166">
        <f>ROUND((SUM(BH126:BH158)),  2)</f>
        <v>0</v>
      </c>
      <c r="G38" s="35"/>
      <c r="H38" s="35"/>
      <c r="I38" s="167">
        <v>0.20000000000000001</v>
      </c>
      <c r="J38" s="166">
        <f>0</f>
        <v>0</v>
      </c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63" t="s">
        <v>44</v>
      </c>
      <c r="F39" s="164">
        <f>ROUND((SUM(BI126:BI158)),  2)</f>
        <v>0</v>
      </c>
      <c r="G39" s="158"/>
      <c r="H39" s="158"/>
      <c r="I39" s="165">
        <v>0</v>
      </c>
      <c r="J39" s="164">
        <f>0</f>
        <v>0</v>
      </c>
      <c r="K39" s="35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2" customFormat="1" ht="25.44" customHeight="1">
      <c r="A41" s="35"/>
      <c r="B41" s="41"/>
      <c r="C41" s="168"/>
      <c r="D41" s="169" t="s">
        <v>45</v>
      </c>
      <c r="E41" s="170"/>
      <c r="F41" s="170"/>
      <c r="G41" s="171" t="s">
        <v>46</v>
      </c>
      <c r="H41" s="172" t="s">
        <v>47</v>
      </c>
      <c r="I41" s="170"/>
      <c r="J41" s="173">
        <f>SUM(J32:J39)</f>
        <v>0</v>
      </c>
      <c r="K41" s="174"/>
      <c r="L41" s="61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hidden="1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1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hidden="1" s="2" customFormat="1" ht="16.5" customHeight="1">
      <c r="A87" s="35"/>
      <c r="B87" s="36"/>
      <c r="C87" s="37"/>
      <c r="D87" s="37"/>
      <c r="E87" s="186" t="s">
        <v>441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12" customHeight="1">
      <c r="A88" s="35"/>
      <c r="B88" s="36"/>
      <c r="C88" s="29" t="s">
        <v>442</v>
      </c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30" customHeight="1">
      <c r="A89" s="35"/>
      <c r="B89" s="36"/>
      <c r="C89" s="37"/>
      <c r="D89" s="37"/>
      <c r="E89" s="74" t="str">
        <f>E11</f>
        <v>8.3 - Oprava chodníka na Štúrovej ulici od č.d. 4 po križovatku ulíc Štúrová - Čsl. armády</v>
      </c>
      <c r="F89" s="37"/>
      <c r="G89" s="37"/>
      <c r="H89" s="37"/>
      <c r="I89" s="37"/>
      <c r="J89" s="37"/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2" customHeight="1">
      <c r="A91" s="35"/>
      <c r="B91" s="36"/>
      <c r="C91" s="29" t="s">
        <v>19</v>
      </c>
      <c r="D91" s="37"/>
      <c r="E91" s="37"/>
      <c r="F91" s="24" t="str">
        <f>F14</f>
        <v xml:space="preserve"> </v>
      </c>
      <c r="G91" s="37"/>
      <c r="H91" s="37"/>
      <c r="I91" s="29" t="s">
        <v>21</v>
      </c>
      <c r="J91" s="77" t="str">
        <f>IF(J14="","",J14)</f>
        <v>28. 6. 2023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5.15" customHeight="1">
      <c r="A93" s="35"/>
      <c r="B93" s="36"/>
      <c r="C93" s="29" t="s">
        <v>23</v>
      </c>
      <c r="D93" s="37"/>
      <c r="E93" s="37"/>
      <c r="F93" s="24" t="str">
        <f>E17</f>
        <v>Mesto Humenné</v>
      </c>
      <c r="G93" s="37"/>
      <c r="H93" s="37"/>
      <c r="I93" s="29" t="s">
        <v>31</v>
      </c>
      <c r="J93" s="33" t="str">
        <f>E23</f>
        <v xml:space="preserve"> </v>
      </c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15.15" customHeight="1">
      <c r="A94" s="35"/>
      <c r="B94" s="36"/>
      <c r="C94" s="29" t="s">
        <v>29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 xml:space="preserve"> </v>
      </c>
      <c r="K94" s="37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9.28" customHeight="1">
      <c r="A96" s="35"/>
      <c r="B96" s="36"/>
      <c r="C96" s="187" t="s">
        <v>123</v>
      </c>
      <c r="D96" s="188"/>
      <c r="E96" s="188"/>
      <c r="F96" s="188"/>
      <c r="G96" s="188"/>
      <c r="H96" s="188"/>
      <c r="I96" s="188"/>
      <c r="J96" s="189" t="s">
        <v>124</v>
      </c>
      <c r="K96" s="188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hidden="1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1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hidden="1" s="2" customFormat="1" ht="22.8" customHeight="1">
      <c r="A98" s="35"/>
      <c r="B98" s="36"/>
      <c r="C98" s="190" t="s">
        <v>125</v>
      </c>
      <c r="D98" s="37"/>
      <c r="E98" s="37"/>
      <c r="F98" s="37"/>
      <c r="G98" s="37"/>
      <c r="H98" s="37"/>
      <c r="I98" s="37"/>
      <c r="J98" s="108">
        <f>J126</f>
        <v>0</v>
      </c>
      <c r="K98" s="37"/>
      <c r="L98" s="61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126</v>
      </c>
    </row>
    <row r="99" hidden="1" s="9" customFormat="1" ht="24.96" customHeight="1">
      <c r="A99" s="9"/>
      <c r="B99" s="191"/>
      <c r="C99" s="192"/>
      <c r="D99" s="193" t="s">
        <v>127</v>
      </c>
      <c r="E99" s="194"/>
      <c r="F99" s="194"/>
      <c r="G99" s="194"/>
      <c r="H99" s="194"/>
      <c r="I99" s="194"/>
      <c r="J99" s="195">
        <f>J127</f>
        <v>0</v>
      </c>
      <c r="K99" s="192"/>
      <c r="L99" s="19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97"/>
      <c r="C100" s="131"/>
      <c r="D100" s="198" t="s">
        <v>128</v>
      </c>
      <c r="E100" s="199"/>
      <c r="F100" s="199"/>
      <c r="G100" s="199"/>
      <c r="H100" s="199"/>
      <c r="I100" s="199"/>
      <c r="J100" s="200">
        <f>J128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131</v>
      </c>
      <c r="E101" s="199"/>
      <c r="F101" s="199"/>
      <c r="G101" s="199"/>
      <c r="H101" s="199"/>
      <c r="I101" s="199"/>
      <c r="J101" s="200">
        <f>J131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321</v>
      </c>
      <c r="E102" s="199"/>
      <c r="F102" s="199"/>
      <c r="G102" s="199"/>
      <c r="H102" s="199"/>
      <c r="I102" s="199"/>
      <c r="J102" s="200">
        <f>J136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132</v>
      </c>
      <c r="E103" s="199"/>
      <c r="F103" s="199"/>
      <c r="G103" s="199"/>
      <c r="H103" s="199"/>
      <c r="I103" s="199"/>
      <c r="J103" s="200">
        <f>J139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10" customFormat="1" ht="19.92" customHeight="1">
      <c r="A104" s="10"/>
      <c r="B104" s="197"/>
      <c r="C104" s="131"/>
      <c r="D104" s="198" t="s">
        <v>133</v>
      </c>
      <c r="E104" s="199"/>
      <c r="F104" s="199"/>
      <c r="G104" s="199"/>
      <c r="H104" s="199"/>
      <c r="I104" s="199"/>
      <c r="J104" s="200">
        <f>J155</f>
        <v>0</v>
      </c>
      <c r="K104" s="131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2" customFormat="1" ht="21.84" customHeight="1">
      <c r="A105" s="35"/>
      <c r="B105" s="36"/>
      <c r="C105" s="37"/>
      <c r="D105" s="37"/>
      <c r="E105" s="37"/>
      <c r="F105" s="37"/>
      <c r="G105" s="37"/>
      <c r="H105" s="37"/>
      <c r="I105" s="37"/>
      <c r="J105" s="37"/>
      <c r="K105" s="37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 s="2" customFormat="1" ht="6.96" customHeight="1">
      <c r="A106" s="35"/>
      <c r="B106" s="64"/>
      <c r="C106" s="65"/>
      <c r="D106" s="65"/>
      <c r="E106" s="65"/>
      <c r="F106" s="65"/>
      <c r="G106" s="65"/>
      <c r="H106" s="65"/>
      <c r="I106" s="65"/>
      <c r="J106" s="65"/>
      <c r="K106" s="65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/>
    <row r="108" hidden="1"/>
    <row r="109" hidden="1"/>
    <row r="110" s="2" customFormat="1" ht="6.96" customHeight="1">
      <c r="A110" s="35"/>
      <c r="B110" s="66"/>
      <c r="C110" s="67"/>
      <c r="D110" s="67"/>
      <c r="E110" s="67"/>
      <c r="F110" s="67"/>
      <c r="G110" s="67"/>
      <c r="H110" s="67"/>
      <c r="I110" s="67"/>
      <c r="J110" s="67"/>
      <c r="K110" s="6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24.96" customHeight="1">
      <c r="A111" s="35"/>
      <c r="B111" s="36"/>
      <c r="C111" s="20" t="s">
        <v>136</v>
      </c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15</v>
      </c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186" t="str">
        <f>E7</f>
        <v>Spevnené plochy na území Mesta Humenné 2023</v>
      </c>
      <c r="F114" s="29"/>
      <c r="G114" s="29"/>
      <c r="H114" s="29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1" customFormat="1" ht="12" customHeight="1">
      <c r="B115" s="18"/>
      <c r="C115" s="29" t="s">
        <v>119</v>
      </c>
      <c r="D115" s="19"/>
      <c r="E115" s="19"/>
      <c r="F115" s="19"/>
      <c r="G115" s="19"/>
      <c r="H115" s="19"/>
      <c r="I115" s="19"/>
      <c r="J115" s="19"/>
      <c r="K115" s="19"/>
      <c r="L115" s="17"/>
    </row>
    <row r="116" s="2" customFormat="1" ht="16.5" customHeight="1">
      <c r="A116" s="35"/>
      <c r="B116" s="36"/>
      <c r="C116" s="37"/>
      <c r="D116" s="37"/>
      <c r="E116" s="186" t="s">
        <v>441</v>
      </c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2" customHeight="1">
      <c r="A117" s="35"/>
      <c r="B117" s="36"/>
      <c r="C117" s="29" t="s">
        <v>442</v>
      </c>
      <c r="D117" s="37"/>
      <c r="E117" s="37"/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30" customHeight="1">
      <c r="A118" s="35"/>
      <c r="B118" s="36"/>
      <c r="C118" s="37"/>
      <c r="D118" s="37"/>
      <c r="E118" s="74" t="str">
        <f>E11</f>
        <v>8.3 - Oprava chodníka na Štúrovej ulici od č.d. 4 po križovatku ulíc Štúrová - Čsl. armády</v>
      </c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2" customHeight="1">
      <c r="A120" s="35"/>
      <c r="B120" s="36"/>
      <c r="C120" s="29" t="s">
        <v>19</v>
      </c>
      <c r="D120" s="37"/>
      <c r="E120" s="37"/>
      <c r="F120" s="24" t="str">
        <f>F14</f>
        <v xml:space="preserve"> </v>
      </c>
      <c r="G120" s="37"/>
      <c r="H120" s="37"/>
      <c r="I120" s="29" t="s">
        <v>21</v>
      </c>
      <c r="J120" s="77" t="str">
        <f>IF(J14="","",J14)</f>
        <v>28. 6. 2023</v>
      </c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6.96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23</v>
      </c>
      <c r="D122" s="37"/>
      <c r="E122" s="37"/>
      <c r="F122" s="24" t="str">
        <f>E17</f>
        <v>Mesto Humenné</v>
      </c>
      <c r="G122" s="37"/>
      <c r="H122" s="37"/>
      <c r="I122" s="29" t="s">
        <v>31</v>
      </c>
      <c r="J122" s="33" t="str">
        <f>E23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5.15" customHeight="1">
      <c r="A123" s="35"/>
      <c r="B123" s="36"/>
      <c r="C123" s="29" t="s">
        <v>29</v>
      </c>
      <c r="D123" s="37"/>
      <c r="E123" s="37"/>
      <c r="F123" s="24" t="str">
        <f>IF(E20="","",E20)</f>
        <v>Vyplň údaj</v>
      </c>
      <c r="G123" s="37"/>
      <c r="H123" s="37"/>
      <c r="I123" s="29" t="s">
        <v>33</v>
      </c>
      <c r="J123" s="33" t="str">
        <f>E26</f>
        <v xml:space="preserve"> </v>
      </c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2" customFormat="1" ht="10.32" customHeight="1">
      <c r="A124" s="35"/>
      <c r="B124" s="36"/>
      <c r="C124" s="37"/>
      <c r="D124" s="37"/>
      <c r="E124" s="37"/>
      <c r="F124" s="37"/>
      <c r="G124" s="37"/>
      <c r="H124" s="37"/>
      <c r="I124" s="37"/>
      <c r="J124" s="37"/>
      <c r="K124" s="37"/>
      <c r="L124" s="61"/>
      <c r="S124" s="35"/>
      <c r="T124" s="35"/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</row>
    <row r="125" s="11" customFormat="1" ht="29.28" customHeight="1">
      <c r="A125" s="202"/>
      <c r="B125" s="203"/>
      <c r="C125" s="204" t="s">
        <v>137</v>
      </c>
      <c r="D125" s="205" t="s">
        <v>60</v>
      </c>
      <c r="E125" s="205" t="s">
        <v>56</v>
      </c>
      <c r="F125" s="205" t="s">
        <v>57</v>
      </c>
      <c r="G125" s="205" t="s">
        <v>138</v>
      </c>
      <c r="H125" s="205" t="s">
        <v>139</v>
      </c>
      <c r="I125" s="205" t="s">
        <v>140</v>
      </c>
      <c r="J125" s="206" t="s">
        <v>124</v>
      </c>
      <c r="K125" s="207" t="s">
        <v>141</v>
      </c>
      <c r="L125" s="208"/>
      <c r="M125" s="98" t="s">
        <v>1</v>
      </c>
      <c r="N125" s="99" t="s">
        <v>39</v>
      </c>
      <c r="O125" s="99" t="s">
        <v>142</v>
      </c>
      <c r="P125" s="99" t="s">
        <v>143</v>
      </c>
      <c r="Q125" s="99" t="s">
        <v>144</v>
      </c>
      <c r="R125" s="99" t="s">
        <v>145</v>
      </c>
      <c r="S125" s="99" t="s">
        <v>146</v>
      </c>
      <c r="T125" s="100" t="s">
        <v>147</v>
      </c>
      <c r="U125" s="202"/>
      <c r="V125" s="202"/>
      <c r="W125" s="202"/>
      <c r="X125" s="202"/>
      <c r="Y125" s="202"/>
      <c r="Z125" s="202"/>
      <c r="AA125" s="202"/>
      <c r="AB125" s="202"/>
      <c r="AC125" s="202"/>
      <c r="AD125" s="202"/>
      <c r="AE125" s="202"/>
    </row>
    <row r="126" s="2" customFormat="1" ht="22.8" customHeight="1">
      <c r="A126" s="35"/>
      <c r="B126" s="36"/>
      <c r="C126" s="105" t="s">
        <v>125</v>
      </c>
      <c r="D126" s="37"/>
      <c r="E126" s="37"/>
      <c r="F126" s="37"/>
      <c r="G126" s="37"/>
      <c r="H126" s="37"/>
      <c r="I126" s="37"/>
      <c r="J126" s="209">
        <f>BK126</f>
        <v>0</v>
      </c>
      <c r="K126" s="37"/>
      <c r="L126" s="41"/>
      <c r="M126" s="101"/>
      <c r="N126" s="210"/>
      <c r="O126" s="102"/>
      <c r="P126" s="211">
        <f>P127</f>
        <v>0</v>
      </c>
      <c r="Q126" s="102"/>
      <c r="R126" s="211">
        <f>R127</f>
        <v>187.46226740000003</v>
      </c>
      <c r="S126" s="102"/>
      <c r="T126" s="212">
        <f>T127</f>
        <v>131.90199999999999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T126" s="14" t="s">
        <v>74</v>
      </c>
      <c r="AU126" s="14" t="s">
        <v>126</v>
      </c>
      <c r="BK126" s="213">
        <f>BK127</f>
        <v>0</v>
      </c>
    </row>
    <row r="127" s="12" customFormat="1" ht="25.92" customHeight="1">
      <c r="A127" s="12"/>
      <c r="B127" s="214"/>
      <c r="C127" s="215"/>
      <c r="D127" s="216" t="s">
        <v>74</v>
      </c>
      <c r="E127" s="217" t="s">
        <v>148</v>
      </c>
      <c r="F127" s="217" t="s">
        <v>149</v>
      </c>
      <c r="G127" s="215"/>
      <c r="H127" s="215"/>
      <c r="I127" s="218"/>
      <c r="J127" s="219">
        <f>BK127</f>
        <v>0</v>
      </c>
      <c r="K127" s="215"/>
      <c r="L127" s="220"/>
      <c r="M127" s="221"/>
      <c r="N127" s="222"/>
      <c r="O127" s="222"/>
      <c r="P127" s="223">
        <f>P128+P131+P136+P139+P155</f>
        <v>0</v>
      </c>
      <c r="Q127" s="222"/>
      <c r="R127" s="223">
        <f>R128+R131+R136+R139+R155</f>
        <v>187.46226740000003</v>
      </c>
      <c r="S127" s="222"/>
      <c r="T127" s="224">
        <f>T128+T131+T136+T139+T155</f>
        <v>131.90199999999999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75</v>
      </c>
      <c r="AY127" s="225" t="s">
        <v>150</v>
      </c>
      <c r="BK127" s="227">
        <f>BK128+BK131+BK136+BK139+BK155</f>
        <v>0</v>
      </c>
    </row>
    <row r="128" s="12" customFormat="1" ht="22.8" customHeight="1">
      <c r="A128" s="12"/>
      <c r="B128" s="214"/>
      <c r="C128" s="215"/>
      <c r="D128" s="216" t="s">
        <v>74</v>
      </c>
      <c r="E128" s="228" t="s">
        <v>80</v>
      </c>
      <c r="F128" s="228" t="s">
        <v>151</v>
      </c>
      <c r="G128" s="215"/>
      <c r="H128" s="215"/>
      <c r="I128" s="218"/>
      <c r="J128" s="229">
        <f>BK128</f>
        <v>0</v>
      </c>
      <c r="K128" s="215"/>
      <c r="L128" s="220"/>
      <c r="M128" s="221"/>
      <c r="N128" s="222"/>
      <c r="O128" s="222"/>
      <c r="P128" s="223">
        <f>SUM(P129:P130)</f>
        <v>0</v>
      </c>
      <c r="Q128" s="222"/>
      <c r="R128" s="223">
        <f>SUM(R129:R130)</f>
        <v>0</v>
      </c>
      <c r="S128" s="222"/>
      <c r="T128" s="224">
        <f>SUM(T129:T130)</f>
        <v>131.90199999999999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80</v>
      </c>
      <c r="AT128" s="226" t="s">
        <v>74</v>
      </c>
      <c r="AU128" s="226" t="s">
        <v>80</v>
      </c>
      <c r="AY128" s="225" t="s">
        <v>150</v>
      </c>
      <c r="BK128" s="227">
        <f>SUM(BK129:BK130)</f>
        <v>0</v>
      </c>
    </row>
    <row r="129" s="2" customFormat="1" ht="24.15" customHeight="1">
      <c r="A129" s="35"/>
      <c r="B129" s="36"/>
      <c r="C129" s="230" t="s">
        <v>80</v>
      </c>
      <c r="D129" s="230" t="s">
        <v>152</v>
      </c>
      <c r="E129" s="231" t="s">
        <v>324</v>
      </c>
      <c r="F129" s="232" t="s">
        <v>405</v>
      </c>
      <c r="G129" s="233" t="s">
        <v>175</v>
      </c>
      <c r="H129" s="234">
        <v>482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0.18099999999999999</v>
      </c>
      <c r="T129" s="241">
        <f>S129*H129</f>
        <v>87.24199999999999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517</v>
      </c>
    </row>
    <row r="130" s="2" customFormat="1" ht="55.5" customHeight="1">
      <c r="A130" s="35"/>
      <c r="B130" s="36"/>
      <c r="C130" s="230" t="s">
        <v>87</v>
      </c>
      <c r="D130" s="230" t="s">
        <v>152</v>
      </c>
      <c r="E130" s="231" t="s">
        <v>327</v>
      </c>
      <c r="F130" s="232" t="s">
        <v>518</v>
      </c>
      <c r="G130" s="233" t="s">
        <v>155</v>
      </c>
      <c r="H130" s="234">
        <v>308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</v>
      </c>
      <c r="R130" s="240">
        <f>Q130*H130</f>
        <v>0</v>
      </c>
      <c r="S130" s="240">
        <v>0.14499999999999999</v>
      </c>
      <c r="T130" s="241">
        <f>S130*H130</f>
        <v>44.659999999999997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519</v>
      </c>
    </row>
    <row r="131" s="12" customFormat="1" ht="22.8" customHeight="1">
      <c r="A131" s="12"/>
      <c r="B131" s="214"/>
      <c r="C131" s="215"/>
      <c r="D131" s="216" t="s">
        <v>74</v>
      </c>
      <c r="E131" s="228" t="s">
        <v>109</v>
      </c>
      <c r="F131" s="228" t="s">
        <v>199</v>
      </c>
      <c r="G131" s="215"/>
      <c r="H131" s="215"/>
      <c r="I131" s="218"/>
      <c r="J131" s="229">
        <f>BK131</f>
        <v>0</v>
      </c>
      <c r="K131" s="215"/>
      <c r="L131" s="220"/>
      <c r="M131" s="221"/>
      <c r="N131" s="222"/>
      <c r="O131" s="222"/>
      <c r="P131" s="223">
        <f>SUM(P132:P135)</f>
        <v>0</v>
      </c>
      <c r="Q131" s="222"/>
      <c r="R131" s="223">
        <f>SUM(R132:R135)</f>
        <v>124.51444100000001</v>
      </c>
      <c r="S131" s="222"/>
      <c r="T131" s="224">
        <f>SUM(T132:T135)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25" t="s">
        <v>80</v>
      </c>
      <c r="AT131" s="226" t="s">
        <v>74</v>
      </c>
      <c r="AU131" s="226" t="s">
        <v>80</v>
      </c>
      <c r="AY131" s="225" t="s">
        <v>150</v>
      </c>
      <c r="BK131" s="227">
        <f>SUM(BK132:BK135)</f>
        <v>0</v>
      </c>
    </row>
    <row r="132" s="2" customFormat="1" ht="37.8" customHeight="1">
      <c r="A132" s="35"/>
      <c r="B132" s="36"/>
      <c r="C132" s="230" t="s">
        <v>84</v>
      </c>
      <c r="D132" s="230" t="s">
        <v>152</v>
      </c>
      <c r="E132" s="231" t="s">
        <v>520</v>
      </c>
      <c r="F132" s="232" t="s">
        <v>521</v>
      </c>
      <c r="G132" s="233" t="s">
        <v>175</v>
      </c>
      <c r="H132" s="234">
        <v>179.69999999999999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0.22763</v>
      </c>
      <c r="R132" s="240">
        <f>Q132*H132</f>
        <v>40.905110999999998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522</v>
      </c>
    </row>
    <row r="133" s="2" customFormat="1" ht="24.15" customHeight="1">
      <c r="A133" s="35"/>
      <c r="B133" s="36"/>
      <c r="C133" s="230" t="s">
        <v>106</v>
      </c>
      <c r="D133" s="230" t="s">
        <v>152</v>
      </c>
      <c r="E133" s="231" t="s">
        <v>523</v>
      </c>
      <c r="F133" s="232" t="s">
        <v>524</v>
      </c>
      <c r="G133" s="233" t="s">
        <v>175</v>
      </c>
      <c r="H133" s="234">
        <v>15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0.15620000000000001</v>
      </c>
      <c r="R133" s="240">
        <f>Q133*H133</f>
        <v>2.343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525</v>
      </c>
    </row>
    <row r="134" s="2" customFormat="1" ht="33" customHeight="1">
      <c r="A134" s="35"/>
      <c r="B134" s="36"/>
      <c r="C134" s="230" t="s">
        <v>109</v>
      </c>
      <c r="D134" s="230" t="s">
        <v>152</v>
      </c>
      <c r="E134" s="231" t="s">
        <v>455</v>
      </c>
      <c r="F134" s="232" t="s">
        <v>456</v>
      </c>
      <c r="G134" s="233" t="s">
        <v>175</v>
      </c>
      <c r="H134" s="234">
        <v>599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0.0060099999999999997</v>
      </c>
      <c r="R134" s="240">
        <f>Q134*H134</f>
        <v>3.59999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526</v>
      </c>
    </row>
    <row r="135" s="2" customFormat="1" ht="33" customHeight="1">
      <c r="A135" s="35"/>
      <c r="B135" s="36"/>
      <c r="C135" s="230" t="s">
        <v>112</v>
      </c>
      <c r="D135" s="230" t="s">
        <v>152</v>
      </c>
      <c r="E135" s="231" t="s">
        <v>418</v>
      </c>
      <c r="F135" s="232" t="s">
        <v>419</v>
      </c>
      <c r="G135" s="233" t="s">
        <v>175</v>
      </c>
      <c r="H135" s="234">
        <v>599</v>
      </c>
      <c r="I135" s="235"/>
      <c r="J135" s="236">
        <f>ROUND(I135*H135,2)</f>
        <v>0</v>
      </c>
      <c r="K135" s="237"/>
      <c r="L135" s="41"/>
      <c r="M135" s="238" t="s">
        <v>1</v>
      </c>
      <c r="N135" s="239" t="s">
        <v>41</v>
      </c>
      <c r="O135" s="89"/>
      <c r="P135" s="240">
        <f>O135*H135</f>
        <v>0</v>
      </c>
      <c r="Q135" s="240">
        <v>0.12966</v>
      </c>
      <c r="R135" s="240">
        <f>Q135*H135</f>
        <v>77.666340000000005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106</v>
      </c>
      <c r="AT135" s="242" t="s">
        <v>152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527</v>
      </c>
    </row>
    <row r="136" s="12" customFormat="1" ht="22.8" customHeight="1">
      <c r="A136" s="12"/>
      <c r="B136" s="214"/>
      <c r="C136" s="215"/>
      <c r="D136" s="216" t="s">
        <v>74</v>
      </c>
      <c r="E136" s="228" t="s">
        <v>90</v>
      </c>
      <c r="F136" s="228" t="s">
        <v>358</v>
      </c>
      <c r="G136" s="215"/>
      <c r="H136" s="215"/>
      <c r="I136" s="218"/>
      <c r="J136" s="229">
        <f>BK136</f>
        <v>0</v>
      </c>
      <c r="K136" s="215"/>
      <c r="L136" s="220"/>
      <c r="M136" s="221"/>
      <c r="N136" s="222"/>
      <c r="O136" s="222"/>
      <c r="P136" s="223">
        <f>SUM(P137:P138)</f>
        <v>0</v>
      </c>
      <c r="Q136" s="222"/>
      <c r="R136" s="223">
        <f>SUM(R137:R138)</f>
        <v>1.7384200000000001</v>
      </c>
      <c r="S136" s="222"/>
      <c r="T136" s="224">
        <f>SUM(T137:T138)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5" t="s">
        <v>80</v>
      </c>
      <c r="AT136" s="226" t="s">
        <v>74</v>
      </c>
      <c r="AU136" s="226" t="s">
        <v>80</v>
      </c>
      <c r="AY136" s="225" t="s">
        <v>150</v>
      </c>
      <c r="BK136" s="227">
        <f>SUM(BK137:BK138)</f>
        <v>0</v>
      </c>
    </row>
    <row r="137" s="2" customFormat="1" ht="24.15" customHeight="1">
      <c r="A137" s="35"/>
      <c r="B137" s="36"/>
      <c r="C137" s="230" t="s">
        <v>115</v>
      </c>
      <c r="D137" s="230" t="s">
        <v>152</v>
      </c>
      <c r="E137" s="231" t="s">
        <v>362</v>
      </c>
      <c r="F137" s="232" t="s">
        <v>421</v>
      </c>
      <c r="G137" s="233" t="s">
        <v>250</v>
      </c>
      <c r="H137" s="234">
        <v>2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0.41054000000000002</v>
      </c>
      <c r="R137" s="240">
        <f>Q137*H137</f>
        <v>0.82108000000000003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528</v>
      </c>
    </row>
    <row r="138" s="2" customFormat="1" ht="24.15" customHeight="1">
      <c r="A138" s="35"/>
      <c r="B138" s="36"/>
      <c r="C138" s="230" t="s">
        <v>90</v>
      </c>
      <c r="D138" s="230" t="s">
        <v>152</v>
      </c>
      <c r="E138" s="231" t="s">
        <v>529</v>
      </c>
      <c r="F138" s="232" t="s">
        <v>530</v>
      </c>
      <c r="G138" s="233" t="s">
        <v>250</v>
      </c>
      <c r="H138" s="234">
        <v>3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0.30578</v>
      </c>
      <c r="R138" s="240">
        <f>Q138*H138</f>
        <v>0.91734000000000004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531</v>
      </c>
    </row>
    <row r="139" s="12" customFormat="1" ht="22.8" customHeight="1">
      <c r="A139" s="12"/>
      <c r="B139" s="214"/>
      <c r="C139" s="215"/>
      <c r="D139" s="216" t="s">
        <v>74</v>
      </c>
      <c r="E139" s="228" t="s">
        <v>182</v>
      </c>
      <c r="F139" s="228" t="s">
        <v>252</v>
      </c>
      <c r="G139" s="215"/>
      <c r="H139" s="215"/>
      <c r="I139" s="218"/>
      <c r="J139" s="229">
        <f>BK139</f>
        <v>0</v>
      </c>
      <c r="K139" s="215"/>
      <c r="L139" s="220"/>
      <c r="M139" s="221"/>
      <c r="N139" s="222"/>
      <c r="O139" s="222"/>
      <c r="P139" s="223">
        <f>SUM(P140:P154)</f>
        <v>0</v>
      </c>
      <c r="Q139" s="222"/>
      <c r="R139" s="223">
        <f>SUM(R140:R154)</f>
        <v>61.209406400000006</v>
      </c>
      <c r="S139" s="222"/>
      <c r="T139" s="224">
        <f>SUM(T140:T154)</f>
        <v>0</v>
      </c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R139" s="225" t="s">
        <v>80</v>
      </c>
      <c r="AT139" s="226" t="s">
        <v>74</v>
      </c>
      <c r="AU139" s="226" t="s">
        <v>80</v>
      </c>
      <c r="AY139" s="225" t="s">
        <v>150</v>
      </c>
      <c r="BK139" s="227">
        <f>SUM(BK140:BK154)</f>
        <v>0</v>
      </c>
    </row>
    <row r="140" s="2" customFormat="1" ht="24.15" customHeight="1">
      <c r="A140" s="35"/>
      <c r="B140" s="36"/>
      <c r="C140" s="230" t="s">
        <v>182</v>
      </c>
      <c r="D140" s="230" t="s">
        <v>152</v>
      </c>
      <c r="E140" s="231" t="s">
        <v>532</v>
      </c>
      <c r="F140" s="232" t="s">
        <v>533</v>
      </c>
      <c r="G140" s="233" t="s">
        <v>155</v>
      </c>
      <c r="H140" s="234">
        <v>13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0.0030200000000000001</v>
      </c>
      <c r="R140" s="240">
        <f>Q140*H140</f>
        <v>0.039260000000000003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534</v>
      </c>
    </row>
    <row r="141" s="2" customFormat="1" ht="24.15" customHeight="1">
      <c r="A141" s="35"/>
      <c r="B141" s="36"/>
      <c r="C141" s="230" t="s">
        <v>187</v>
      </c>
      <c r="D141" s="230" t="s">
        <v>152</v>
      </c>
      <c r="E141" s="231" t="s">
        <v>535</v>
      </c>
      <c r="F141" s="232" t="s">
        <v>536</v>
      </c>
      <c r="G141" s="233" t="s">
        <v>155</v>
      </c>
      <c r="H141" s="234">
        <v>3.6000000000000001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0.0056299999999999996</v>
      </c>
      <c r="R141" s="240">
        <f>Q141*H141</f>
        <v>0.020267999999999998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537</v>
      </c>
    </row>
    <row r="142" s="2" customFormat="1" ht="33" customHeight="1">
      <c r="A142" s="35"/>
      <c r="B142" s="36"/>
      <c r="C142" s="230" t="s">
        <v>13</v>
      </c>
      <c r="D142" s="230" t="s">
        <v>152</v>
      </c>
      <c r="E142" s="231" t="s">
        <v>254</v>
      </c>
      <c r="F142" s="232" t="s">
        <v>255</v>
      </c>
      <c r="G142" s="233" t="s">
        <v>155</v>
      </c>
      <c r="H142" s="234">
        <v>85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0.13938999999999999</v>
      </c>
      <c r="R142" s="240">
        <f>Q142*H142</f>
        <v>11.848149999999999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538</v>
      </c>
    </row>
    <row r="143" s="2" customFormat="1" ht="24.15" customHeight="1">
      <c r="A143" s="35"/>
      <c r="B143" s="36"/>
      <c r="C143" s="244" t="s">
        <v>195</v>
      </c>
      <c r="D143" s="244" t="s">
        <v>177</v>
      </c>
      <c r="E143" s="245" t="s">
        <v>258</v>
      </c>
      <c r="F143" s="246" t="s">
        <v>259</v>
      </c>
      <c r="G143" s="247" t="s">
        <v>250</v>
      </c>
      <c r="H143" s="248">
        <v>85.849999999999994</v>
      </c>
      <c r="I143" s="249"/>
      <c r="J143" s="250">
        <f>ROUND(I143*H143,2)</f>
        <v>0</v>
      </c>
      <c r="K143" s="251"/>
      <c r="L143" s="252"/>
      <c r="M143" s="253" t="s">
        <v>1</v>
      </c>
      <c r="N143" s="254" t="s">
        <v>41</v>
      </c>
      <c r="O143" s="89"/>
      <c r="P143" s="240">
        <f>O143*H143</f>
        <v>0</v>
      </c>
      <c r="Q143" s="240">
        <v>0.065000000000000002</v>
      </c>
      <c r="R143" s="240">
        <f>Q143*H143</f>
        <v>5.5802499999999995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90</v>
      </c>
      <c r="AT143" s="242" t="s">
        <v>177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539</v>
      </c>
    </row>
    <row r="144" s="2" customFormat="1" ht="33" customHeight="1">
      <c r="A144" s="35"/>
      <c r="B144" s="36"/>
      <c r="C144" s="230" t="s">
        <v>200</v>
      </c>
      <c r="D144" s="230" t="s">
        <v>152</v>
      </c>
      <c r="E144" s="231" t="s">
        <v>540</v>
      </c>
      <c r="F144" s="232" t="s">
        <v>541</v>
      </c>
      <c r="G144" s="233" t="s">
        <v>155</v>
      </c>
      <c r="H144" s="234">
        <v>25.199999999999999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0.19697000000000001</v>
      </c>
      <c r="R144" s="240">
        <f>Q144*H144</f>
        <v>4.9636440000000004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542</v>
      </c>
    </row>
    <row r="145" s="2" customFormat="1" ht="24.15" customHeight="1">
      <c r="A145" s="35"/>
      <c r="B145" s="36"/>
      <c r="C145" s="244" t="s">
        <v>204</v>
      </c>
      <c r="D145" s="244" t="s">
        <v>177</v>
      </c>
      <c r="E145" s="245" t="s">
        <v>266</v>
      </c>
      <c r="F145" s="246" t="s">
        <v>267</v>
      </c>
      <c r="G145" s="247" t="s">
        <v>250</v>
      </c>
      <c r="H145" s="248">
        <v>25.452000000000002</v>
      </c>
      <c r="I145" s="249"/>
      <c r="J145" s="250">
        <f>ROUND(I145*H145,2)</f>
        <v>0</v>
      </c>
      <c r="K145" s="251"/>
      <c r="L145" s="252"/>
      <c r="M145" s="253" t="s">
        <v>1</v>
      </c>
      <c r="N145" s="254" t="s">
        <v>41</v>
      </c>
      <c r="O145" s="89"/>
      <c r="P145" s="240">
        <f>O145*H145</f>
        <v>0</v>
      </c>
      <c r="Q145" s="240">
        <v>0.048000000000000001</v>
      </c>
      <c r="R145" s="240">
        <f>Q145*H145</f>
        <v>1.2216960000000001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90</v>
      </c>
      <c r="AT145" s="242" t="s">
        <v>177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543</v>
      </c>
    </row>
    <row r="146" s="2" customFormat="1" ht="37.8" customHeight="1">
      <c r="A146" s="35"/>
      <c r="B146" s="36"/>
      <c r="C146" s="230" t="s">
        <v>208</v>
      </c>
      <c r="D146" s="230" t="s">
        <v>152</v>
      </c>
      <c r="E146" s="231" t="s">
        <v>423</v>
      </c>
      <c r="F146" s="232" t="s">
        <v>424</v>
      </c>
      <c r="G146" s="233" t="s">
        <v>155</v>
      </c>
      <c r="H146" s="234">
        <v>168</v>
      </c>
      <c r="I146" s="235"/>
      <c r="J146" s="236">
        <f>ROUND(I146*H146,2)</f>
        <v>0</v>
      </c>
      <c r="K146" s="237"/>
      <c r="L146" s="41"/>
      <c r="M146" s="238" t="s">
        <v>1</v>
      </c>
      <c r="N146" s="239" t="s">
        <v>41</v>
      </c>
      <c r="O146" s="89"/>
      <c r="P146" s="240">
        <f>O146*H146</f>
        <v>0</v>
      </c>
      <c r="Q146" s="240">
        <v>0.098530000000000006</v>
      </c>
      <c r="R146" s="240">
        <f>Q146*H146</f>
        <v>16.553040000000003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106</v>
      </c>
      <c r="AT146" s="242" t="s">
        <v>152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544</v>
      </c>
    </row>
    <row r="147" s="2" customFormat="1" ht="21.75" customHeight="1">
      <c r="A147" s="35"/>
      <c r="B147" s="36"/>
      <c r="C147" s="244" t="s">
        <v>212</v>
      </c>
      <c r="D147" s="244" t="s">
        <v>177</v>
      </c>
      <c r="E147" s="245" t="s">
        <v>274</v>
      </c>
      <c r="F147" s="246" t="s">
        <v>275</v>
      </c>
      <c r="G147" s="247" t="s">
        <v>250</v>
      </c>
      <c r="H147" s="248">
        <v>169.68000000000001</v>
      </c>
      <c r="I147" s="249"/>
      <c r="J147" s="250">
        <f>ROUND(I147*H147,2)</f>
        <v>0</v>
      </c>
      <c r="K147" s="251"/>
      <c r="L147" s="252"/>
      <c r="M147" s="253" t="s">
        <v>1</v>
      </c>
      <c r="N147" s="254" t="s">
        <v>41</v>
      </c>
      <c r="O147" s="89"/>
      <c r="P147" s="240">
        <f>O147*H147</f>
        <v>0</v>
      </c>
      <c r="Q147" s="240">
        <v>0.023</v>
      </c>
      <c r="R147" s="240">
        <f>Q147*H147</f>
        <v>3.9026399999999999</v>
      </c>
      <c r="S147" s="240">
        <v>0</v>
      </c>
      <c r="T147" s="241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90</v>
      </c>
      <c r="AT147" s="242" t="s">
        <v>177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545</v>
      </c>
    </row>
    <row r="148" s="2" customFormat="1" ht="33" customHeight="1">
      <c r="A148" s="35"/>
      <c r="B148" s="36"/>
      <c r="C148" s="230" t="s">
        <v>216</v>
      </c>
      <c r="D148" s="230" t="s">
        <v>152</v>
      </c>
      <c r="E148" s="231" t="s">
        <v>427</v>
      </c>
      <c r="F148" s="232" t="s">
        <v>428</v>
      </c>
      <c r="G148" s="233" t="s">
        <v>159</v>
      </c>
      <c r="H148" s="234">
        <v>7.7599999999999998</v>
      </c>
      <c r="I148" s="235"/>
      <c r="J148" s="236">
        <f>ROUND(I148*H148,2)</f>
        <v>0</v>
      </c>
      <c r="K148" s="237"/>
      <c r="L148" s="41"/>
      <c r="M148" s="238" t="s">
        <v>1</v>
      </c>
      <c r="N148" s="239" t="s">
        <v>41</v>
      </c>
      <c r="O148" s="89"/>
      <c r="P148" s="240">
        <f>O148*H148</f>
        <v>0</v>
      </c>
      <c r="Q148" s="240">
        <v>2.2010900000000002</v>
      </c>
      <c r="R148" s="240">
        <f>Q148*H148</f>
        <v>17.080458400000001</v>
      </c>
      <c r="S148" s="240">
        <v>0</v>
      </c>
      <c r="T148" s="24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106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106</v>
      </c>
      <c r="BM148" s="242" t="s">
        <v>546</v>
      </c>
    </row>
    <row r="149" s="2" customFormat="1" ht="24.15" customHeight="1">
      <c r="A149" s="35"/>
      <c r="B149" s="36"/>
      <c r="C149" s="230" t="s">
        <v>220</v>
      </c>
      <c r="D149" s="230" t="s">
        <v>152</v>
      </c>
      <c r="E149" s="231" t="s">
        <v>431</v>
      </c>
      <c r="F149" s="232" t="s">
        <v>432</v>
      </c>
      <c r="G149" s="233" t="s">
        <v>155</v>
      </c>
      <c r="H149" s="234">
        <v>75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547</v>
      </c>
    </row>
    <row r="150" s="2" customFormat="1" ht="24.15" customHeight="1">
      <c r="A150" s="35"/>
      <c r="B150" s="36"/>
      <c r="C150" s="230" t="s">
        <v>224</v>
      </c>
      <c r="D150" s="230" t="s">
        <v>152</v>
      </c>
      <c r="E150" s="231" t="s">
        <v>382</v>
      </c>
      <c r="F150" s="232" t="s">
        <v>383</v>
      </c>
      <c r="G150" s="233" t="s">
        <v>155</v>
      </c>
      <c r="H150" s="234">
        <v>75</v>
      </c>
      <c r="I150" s="235"/>
      <c r="J150" s="236">
        <f>ROUND(I150*H150,2)</f>
        <v>0</v>
      </c>
      <c r="K150" s="237"/>
      <c r="L150" s="41"/>
      <c r="M150" s="238" t="s">
        <v>1</v>
      </c>
      <c r="N150" s="239" t="s">
        <v>41</v>
      </c>
      <c r="O150" s="89"/>
      <c r="P150" s="240">
        <f>O150*H150</f>
        <v>0</v>
      </c>
      <c r="Q150" s="240">
        <v>0</v>
      </c>
      <c r="R150" s="240">
        <f>Q150*H150</f>
        <v>0</v>
      </c>
      <c r="S150" s="240">
        <v>0</v>
      </c>
      <c r="T150" s="241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42" t="s">
        <v>106</v>
      </c>
      <c r="AT150" s="242" t="s">
        <v>152</v>
      </c>
      <c r="AU150" s="242" t="s">
        <v>87</v>
      </c>
      <c r="AY150" s="14" t="s">
        <v>150</v>
      </c>
      <c r="BE150" s="243">
        <f>IF(N150="základná",J150,0)</f>
        <v>0</v>
      </c>
      <c r="BF150" s="243">
        <f>IF(N150="znížená",J150,0)</f>
        <v>0</v>
      </c>
      <c r="BG150" s="243">
        <f>IF(N150="zákl. prenesená",J150,0)</f>
        <v>0</v>
      </c>
      <c r="BH150" s="243">
        <f>IF(N150="zníž. prenesená",J150,0)</f>
        <v>0</v>
      </c>
      <c r="BI150" s="243">
        <f>IF(N150="nulová",J150,0)</f>
        <v>0</v>
      </c>
      <c r="BJ150" s="14" t="s">
        <v>87</v>
      </c>
      <c r="BK150" s="243">
        <f>ROUND(I150*H150,2)</f>
        <v>0</v>
      </c>
      <c r="BL150" s="14" t="s">
        <v>106</v>
      </c>
      <c r="BM150" s="242" t="s">
        <v>548</v>
      </c>
    </row>
    <row r="151" s="2" customFormat="1" ht="24.15" customHeight="1">
      <c r="A151" s="35"/>
      <c r="B151" s="36"/>
      <c r="C151" s="230" t="s">
        <v>7</v>
      </c>
      <c r="D151" s="230" t="s">
        <v>152</v>
      </c>
      <c r="E151" s="231" t="s">
        <v>290</v>
      </c>
      <c r="F151" s="232" t="s">
        <v>291</v>
      </c>
      <c r="G151" s="233" t="s">
        <v>292</v>
      </c>
      <c r="H151" s="234">
        <v>131.90199999999999</v>
      </c>
      <c r="I151" s="235"/>
      <c r="J151" s="236">
        <f>ROUND(I151*H151,2)</f>
        <v>0</v>
      </c>
      <c r="K151" s="237"/>
      <c r="L151" s="41"/>
      <c r="M151" s="238" t="s">
        <v>1</v>
      </c>
      <c r="N151" s="239" t="s">
        <v>41</v>
      </c>
      <c r="O151" s="89"/>
      <c r="P151" s="240">
        <f>O151*H151</f>
        <v>0</v>
      </c>
      <c r="Q151" s="240">
        <v>0</v>
      </c>
      <c r="R151" s="240">
        <f>Q151*H151</f>
        <v>0</v>
      </c>
      <c r="S151" s="240">
        <v>0</v>
      </c>
      <c r="T151" s="24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42" t="s">
        <v>106</v>
      </c>
      <c r="AT151" s="242" t="s">
        <v>152</v>
      </c>
      <c r="AU151" s="242" t="s">
        <v>87</v>
      </c>
      <c r="AY151" s="14" t="s">
        <v>150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4" t="s">
        <v>87</v>
      </c>
      <c r="BK151" s="243">
        <f>ROUND(I151*H151,2)</f>
        <v>0</v>
      </c>
      <c r="BL151" s="14" t="s">
        <v>106</v>
      </c>
      <c r="BM151" s="242" t="s">
        <v>549</v>
      </c>
    </row>
    <row r="152" s="2" customFormat="1" ht="24.15" customHeight="1">
      <c r="A152" s="35"/>
      <c r="B152" s="36"/>
      <c r="C152" s="230" t="s">
        <v>231</v>
      </c>
      <c r="D152" s="230" t="s">
        <v>152</v>
      </c>
      <c r="E152" s="231" t="s">
        <v>295</v>
      </c>
      <c r="F152" s="232" t="s">
        <v>296</v>
      </c>
      <c r="G152" s="233" t="s">
        <v>292</v>
      </c>
      <c r="H152" s="234">
        <v>2506.1379999999999</v>
      </c>
      <c r="I152" s="235"/>
      <c r="J152" s="236">
        <f>ROUND(I152*H152,2)</f>
        <v>0</v>
      </c>
      <c r="K152" s="237"/>
      <c r="L152" s="41"/>
      <c r="M152" s="238" t="s">
        <v>1</v>
      </c>
      <c r="N152" s="239" t="s">
        <v>41</v>
      </c>
      <c r="O152" s="89"/>
      <c r="P152" s="240">
        <f>O152*H152</f>
        <v>0</v>
      </c>
      <c r="Q152" s="240">
        <v>0</v>
      </c>
      <c r="R152" s="240">
        <f>Q152*H152</f>
        <v>0</v>
      </c>
      <c r="S152" s="240">
        <v>0</v>
      </c>
      <c r="T152" s="241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2" t="s">
        <v>106</v>
      </c>
      <c r="AT152" s="242" t="s">
        <v>152</v>
      </c>
      <c r="AU152" s="242" t="s">
        <v>87</v>
      </c>
      <c r="AY152" s="14" t="s">
        <v>150</v>
      </c>
      <c r="BE152" s="243">
        <f>IF(N152="základná",J152,0)</f>
        <v>0</v>
      </c>
      <c r="BF152" s="243">
        <f>IF(N152="znížená",J152,0)</f>
        <v>0</v>
      </c>
      <c r="BG152" s="243">
        <f>IF(N152="zákl. prenesená",J152,0)</f>
        <v>0</v>
      </c>
      <c r="BH152" s="243">
        <f>IF(N152="zníž. prenesená",J152,0)</f>
        <v>0</v>
      </c>
      <c r="BI152" s="243">
        <f>IF(N152="nulová",J152,0)</f>
        <v>0</v>
      </c>
      <c r="BJ152" s="14" t="s">
        <v>87</v>
      </c>
      <c r="BK152" s="243">
        <f>ROUND(I152*H152,2)</f>
        <v>0</v>
      </c>
      <c r="BL152" s="14" t="s">
        <v>106</v>
      </c>
      <c r="BM152" s="242" t="s">
        <v>550</v>
      </c>
    </row>
    <row r="153" s="2" customFormat="1" ht="24.15" customHeight="1">
      <c r="A153" s="35"/>
      <c r="B153" s="36"/>
      <c r="C153" s="230" t="s">
        <v>235</v>
      </c>
      <c r="D153" s="230" t="s">
        <v>152</v>
      </c>
      <c r="E153" s="231" t="s">
        <v>299</v>
      </c>
      <c r="F153" s="232" t="s">
        <v>300</v>
      </c>
      <c r="G153" s="233" t="s">
        <v>292</v>
      </c>
      <c r="H153" s="234">
        <v>131.90199999999999</v>
      </c>
      <c r="I153" s="235"/>
      <c r="J153" s="236">
        <f>ROUND(I153*H153,2)</f>
        <v>0</v>
      </c>
      <c r="K153" s="237"/>
      <c r="L153" s="41"/>
      <c r="M153" s="238" t="s">
        <v>1</v>
      </c>
      <c r="N153" s="239" t="s">
        <v>41</v>
      </c>
      <c r="O153" s="89"/>
      <c r="P153" s="240">
        <f>O153*H153</f>
        <v>0</v>
      </c>
      <c r="Q153" s="240">
        <v>0</v>
      </c>
      <c r="R153" s="240">
        <f>Q153*H153</f>
        <v>0</v>
      </c>
      <c r="S153" s="240">
        <v>0</v>
      </c>
      <c r="T153" s="241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42" t="s">
        <v>106</v>
      </c>
      <c r="AT153" s="242" t="s">
        <v>152</v>
      </c>
      <c r="AU153" s="242" t="s">
        <v>87</v>
      </c>
      <c r="AY153" s="14" t="s">
        <v>150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4" t="s">
        <v>87</v>
      </c>
      <c r="BK153" s="243">
        <f>ROUND(I153*H153,2)</f>
        <v>0</v>
      </c>
      <c r="BL153" s="14" t="s">
        <v>106</v>
      </c>
      <c r="BM153" s="242" t="s">
        <v>551</v>
      </c>
    </row>
    <row r="154" s="2" customFormat="1" ht="24.15" customHeight="1">
      <c r="A154" s="35"/>
      <c r="B154" s="36"/>
      <c r="C154" s="230" t="s">
        <v>239</v>
      </c>
      <c r="D154" s="230" t="s">
        <v>152</v>
      </c>
      <c r="E154" s="231" t="s">
        <v>303</v>
      </c>
      <c r="F154" s="232" t="s">
        <v>388</v>
      </c>
      <c r="G154" s="233" t="s">
        <v>292</v>
      </c>
      <c r="H154" s="234">
        <v>131.90199999999999</v>
      </c>
      <c r="I154" s="235"/>
      <c r="J154" s="236">
        <f>ROUND(I154*H154,2)</f>
        <v>0</v>
      </c>
      <c r="K154" s="237"/>
      <c r="L154" s="41"/>
      <c r="M154" s="238" t="s">
        <v>1</v>
      </c>
      <c r="N154" s="239" t="s">
        <v>41</v>
      </c>
      <c r="O154" s="89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42" t="s">
        <v>106</v>
      </c>
      <c r="AT154" s="242" t="s">
        <v>152</v>
      </c>
      <c r="AU154" s="242" t="s">
        <v>87</v>
      </c>
      <c r="AY154" s="14" t="s">
        <v>150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4" t="s">
        <v>87</v>
      </c>
      <c r="BK154" s="243">
        <f>ROUND(I154*H154,2)</f>
        <v>0</v>
      </c>
      <c r="BL154" s="14" t="s">
        <v>106</v>
      </c>
      <c r="BM154" s="242" t="s">
        <v>552</v>
      </c>
    </row>
    <row r="155" s="12" customFormat="1" ht="22.8" customHeight="1">
      <c r="A155" s="12"/>
      <c r="B155" s="214"/>
      <c r="C155" s="215"/>
      <c r="D155" s="216" t="s">
        <v>74</v>
      </c>
      <c r="E155" s="228" t="s">
        <v>306</v>
      </c>
      <c r="F155" s="228" t="s">
        <v>307</v>
      </c>
      <c r="G155" s="215"/>
      <c r="H155" s="215"/>
      <c r="I155" s="218"/>
      <c r="J155" s="229">
        <f>BK155</f>
        <v>0</v>
      </c>
      <c r="K155" s="215"/>
      <c r="L155" s="220"/>
      <c r="M155" s="221"/>
      <c r="N155" s="222"/>
      <c r="O155" s="222"/>
      <c r="P155" s="223">
        <f>SUM(P156:P158)</f>
        <v>0</v>
      </c>
      <c r="Q155" s="222"/>
      <c r="R155" s="223">
        <f>SUM(R156:R158)</f>
        <v>0</v>
      </c>
      <c r="S155" s="222"/>
      <c r="T155" s="224">
        <f>SUM(T156:T158)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225" t="s">
        <v>80</v>
      </c>
      <c r="AT155" s="226" t="s">
        <v>74</v>
      </c>
      <c r="AU155" s="226" t="s">
        <v>80</v>
      </c>
      <c r="AY155" s="225" t="s">
        <v>150</v>
      </c>
      <c r="BK155" s="227">
        <f>SUM(BK156:BK158)</f>
        <v>0</v>
      </c>
    </row>
    <row r="156" s="2" customFormat="1" ht="37.8" customHeight="1">
      <c r="A156" s="35"/>
      <c r="B156" s="36"/>
      <c r="C156" s="230" t="s">
        <v>243</v>
      </c>
      <c r="D156" s="230" t="s">
        <v>152</v>
      </c>
      <c r="E156" s="231" t="s">
        <v>309</v>
      </c>
      <c r="F156" s="232" t="s">
        <v>439</v>
      </c>
      <c r="G156" s="233" t="s">
        <v>292</v>
      </c>
      <c r="H156" s="234">
        <v>187.46199999999999</v>
      </c>
      <c r="I156" s="235"/>
      <c r="J156" s="236">
        <f>ROUND(I156*H156,2)</f>
        <v>0</v>
      </c>
      <c r="K156" s="237"/>
      <c r="L156" s="41"/>
      <c r="M156" s="238" t="s">
        <v>1</v>
      </c>
      <c r="N156" s="239" t="s">
        <v>41</v>
      </c>
      <c r="O156" s="89"/>
      <c r="P156" s="240">
        <f>O156*H156</f>
        <v>0</v>
      </c>
      <c r="Q156" s="240">
        <v>0</v>
      </c>
      <c r="R156" s="240">
        <f>Q156*H156</f>
        <v>0</v>
      </c>
      <c r="S156" s="240">
        <v>0</v>
      </c>
      <c r="T156" s="241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42" t="s">
        <v>106</v>
      </c>
      <c r="AT156" s="242" t="s">
        <v>152</v>
      </c>
      <c r="AU156" s="242" t="s">
        <v>87</v>
      </c>
      <c r="AY156" s="14" t="s">
        <v>150</v>
      </c>
      <c r="BE156" s="243">
        <f>IF(N156="základná",J156,0)</f>
        <v>0</v>
      </c>
      <c r="BF156" s="243">
        <f>IF(N156="znížená",J156,0)</f>
        <v>0</v>
      </c>
      <c r="BG156" s="243">
        <f>IF(N156="zákl. prenesená",J156,0)</f>
        <v>0</v>
      </c>
      <c r="BH156" s="243">
        <f>IF(N156="zníž. prenesená",J156,0)</f>
        <v>0</v>
      </c>
      <c r="BI156" s="243">
        <f>IF(N156="nulová",J156,0)</f>
        <v>0</v>
      </c>
      <c r="BJ156" s="14" t="s">
        <v>87</v>
      </c>
      <c r="BK156" s="243">
        <f>ROUND(I156*H156,2)</f>
        <v>0</v>
      </c>
      <c r="BL156" s="14" t="s">
        <v>106</v>
      </c>
      <c r="BM156" s="242" t="s">
        <v>553</v>
      </c>
    </row>
    <row r="157" s="2" customFormat="1" ht="44.25" customHeight="1">
      <c r="A157" s="35"/>
      <c r="B157" s="36"/>
      <c r="C157" s="230" t="s">
        <v>247</v>
      </c>
      <c r="D157" s="230" t="s">
        <v>152</v>
      </c>
      <c r="E157" s="231" t="s">
        <v>554</v>
      </c>
      <c r="F157" s="232" t="s">
        <v>555</v>
      </c>
      <c r="G157" s="233" t="s">
        <v>292</v>
      </c>
      <c r="H157" s="234">
        <v>187.46199999999999</v>
      </c>
      <c r="I157" s="235"/>
      <c r="J157" s="236">
        <f>ROUND(I157*H157,2)</f>
        <v>0</v>
      </c>
      <c r="K157" s="237"/>
      <c r="L157" s="41"/>
      <c r="M157" s="238" t="s">
        <v>1</v>
      </c>
      <c r="N157" s="239" t="s">
        <v>41</v>
      </c>
      <c r="O157" s="89"/>
      <c r="P157" s="240">
        <f>O157*H157</f>
        <v>0</v>
      </c>
      <c r="Q157" s="240">
        <v>0</v>
      </c>
      <c r="R157" s="240">
        <f>Q157*H157</f>
        <v>0</v>
      </c>
      <c r="S157" s="240">
        <v>0</v>
      </c>
      <c r="T157" s="241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42" t="s">
        <v>106</v>
      </c>
      <c r="AT157" s="242" t="s">
        <v>152</v>
      </c>
      <c r="AU157" s="242" t="s">
        <v>87</v>
      </c>
      <c r="AY157" s="14" t="s">
        <v>150</v>
      </c>
      <c r="BE157" s="243">
        <f>IF(N157="základná",J157,0)</f>
        <v>0</v>
      </c>
      <c r="BF157" s="243">
        <f>IF(N157="znížená",J157,0)</f>
        <v>0</v>
      </c>
      <c r="BG157" s="243">
        <f>IF(N157="zákl. prenesená",J157,0)</f>
        <v>0</v>
      </c>
      <c r="BH157" s="243">
        <f>IF(N157="zníž. prenesená",J157,0)</f>
        <v>0</v>
      </c>
      <c r="BI157" s="243">
        <f>IF(N157="nulová",J157,0)</f>
        <v>0</v>
      </c>
      <c r="BJ157" s="14" t="s">
        <v>87</v>
      </c>
      <c r="BK157" s="243">
        <f>ROUND(I157*H157,2)</f>
        <v>0</v>
      </c>
      <c r="BL157" s="14" t="s">
        <v>106</v>
      </c>
      <c r="BM157" s="242" t="s">
        <v>556</v>
      </c>
    </row>
    <row r="158" s="2" customFormat="1" ht="33" customHeight="1">
      <c r="A158" s="35"/>
      <c r="B158" s="36"/>
      <c r="C158" s="230" t="s">
        <v>253</v>
      </c>
      <c r="D158" s="230" t="s">
        <v>152</v>
      </c>
      <c r="E158" s="231" t="s">
        <v>557</v>
      </c>
      <c r="F158" s="232" t="s">
        <v>558</v>
      </c>
      <c r="G158" s="233" t="s">
        <v>292</v>
      </c>
      <c r="H158" s="234">
        <v>187.46199999999999</v>
      </c>
      <c r="I158" s="235"/>
      <c r="J158" s="236">
        <f>ROUND(I158*H158,2)</f>
        <v>0</v>
      </c>
      <c r="K158" s="237"/>
      <c r="L158" s="41"/>
      <c r="M158" s="255" t="s">
        <v>1</v>
      </c>
      <c r="N158" s="256" t="s">
        <v>41</v>
      </c>
      <c r="O158" s="257"/>
      <c r="P158" s="258">
        <f>O158*H158</f>
        <v>0</v>
      </c>
      <c r="Q158" s="258">
        <v>0</v>
      </c>
      <c r="R158" s="258">
        <f>Q158*H158</f>
        <v>0</v>
      </c>
      <c r="S158" s="258">
        <v>0</v>
      </c>
      <c r="T158" s="259">
        <f>S158*H158</f>
        <v>0</v>
      </c>
      <c r="U158" s="35"/>
      <c r="V158" s="35"/>
      <c r="W158" s="35"/>
      <c r="X158" s="35"/>
      <c r="Y158" s="35"/>
      <c r="Z158" s="35"/>
      <c r="AA158" s="35"/>
      <c r="AB158" s="35"/>
      <c r="AC158" s="35"/>
      <c r="AD158" s="35"/>
      <c r="AE158" s="35"/>
      <c r="AR158" s="242" t="s">
        <v>106</v>
      </c>
      <c r="AT158" s="242" t="s">
        <v>152</v>
      </c>
      <c r="AU158" s="242" t="s">
        <v>87</v>
      </c>
      <c r="AY158" s="14" t="s">
        <v>150</v>
      </c>
      <c r="BE158" s="243">
        <f>IF(N158="základná",J158,0)</f>
        <v>0</v>
      </c>
      <c r="BF158" s="243">
        <f>IF(N158="znížená",J158,0)</f>
        <v>0</v>
      </c>
      <c r="BG158" s="243">
        <f>IF(N158="zákl. prenesená",J158,0)</f>
        <v>0</v>
      </c>
      <c r="BH158" s="243">
        <f>IF(N158="zníž. prenesená",J158,0)</f>
        <v>0</v>
      </c>
      <c r="BI158" s="243">
        <f>IF(N158="nulová",J158,0)</f>
        <v>0</v>
      </c>
      <c r="BJ158" s="14" t="s">
        <v>87</v>
      </c>
      <c r="BK158" s="243">
        <f>ROUND(I158*H158,2)</f>
        <v>0</v>
      </c>
      <c r="BL158" s="14" t="s">
        <v>106</v>
      </c>
      <c r="BM158" s="242" t="s">
        <v>559</v>
      </c>
    </row>
    <row r="159" s="2" customFormat="1" ht="6.96" customHeight="1">
      <c r="A159" s="35"/>
      <c r="B159" s="64"/>
      <c r="C159" s="65"/>
      <c r="D159" s="65"/>
      <c r="E159" s="65"/>
      <c r="F159" s="65"/>
      <c r="G159" s="65"/>
      <c r="H159" s="65"/>
      <c r="I159" s="65"/>
      <c r="J159" s="65"/>
      <c r="K159" s="65"/>
      <c r="L159" s="41"/>
      <c r="M159" s="35"/>
      <c r="O159" s="35"/>
      <c r="P159" s="35"/>
      <c r="Q159" s="35"/>
      <c r="R159" s="35"/>
      <c r="S159" s="35"/>
      <c r="T159" s="35"/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</row>
  </sheetData>
  <sheetProtection sheet="1" autoFilter="0" formatColumns="0" formatRows="0" objects="1" scenarios="1" spinCount="100000" saltValue="2NV7whlWxBbeTYO658p1T9Pjyuy6ttGgheJspYe+WVAIj1JONGjtMYQhbj5dGTSxg1nV57J8DKAvmF2b/nGs+A==" hashValue="HvR2c01oqvKr9ZRxTF+9nluxDnykJbwJTjqVQcQ7e8Ft7Wcf5O8CaEWGejjlf9BIReE8zANI1KamvxNlTuM7/g==" algorithmName="SHA-512" password="CC35"/>
  <autoFilter ref="C125:K158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4:H114"/>
    <mergeCell ref="E116:H116"/>
    <mergeCell ref="E118:H11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105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1" customFormat="1" ht="12" customHeight="1">
      <c r="B8" s="17"/>
      <c r="D8" s="148" t="s">
        <v>119</v>
      </c>
      <c r="L8" s="17"/>
    </row>
    <row r="9" hidden="1" s="2" customFormat="1" ht="16.5" customHeight="1">
      <c r="A9" s="35"/>
      <c r="B9" s="41"/>
      <c r="C9" s="35"/>
      <c r="D9" s="35"/>
      <c r="E9" s="149" t="s">
        <v>441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 ht="12" customHeight="1">
      <c r="A10" s="35"/>
      <c r="B10" s="41"/>
      <c r="C10" s="35"/>
      <c r="D10" s="148" t="s">
        <v>442</v>
      </c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30" customHeight="1">
      <c r="A11" s="35"/>
      <c r="B11" s="41"/>
      <c r="C11" s="35"/>
      <c r="D11" s="35"/>
      <c r="E11" s="150" t="s">
        <v>560</v>
      </c>
      <c r="F11" s="35"/>
      <c r="G11" s="35"/>
      <c r="H11" s="35"/>
      <c r="I11" s="35"/>
      <c r="J11" s="35"/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>
      <c r="A12" s="35"/>
      <c r="B12" s="41"/>
      <c r="C12" s="35"/>
      <c r="D12" s="35"/>
      <c r="E12" s="35"/>
      <c r="F12" s="35"/>
      <c r="G12" s="35"/>
      <c r="H12" s="35"/>
      <c r="I12" s="35"/>
      <c r="J12" s="35"/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2" customHeight="1">
      <c r="A13" s="35"/>
      <c r="B13" s="41"/>
      <c r="C13" s="35"/>
      <c r="D13" s="148" t="s">
        <v>17</v>
      </c>
      <c r="E13" s="35"/>
      <c r="F13" s="139" t="s">
        <v>1</v>
      </c>
      <c r="G13" s="35"/>
      <c r="H13" s="35"/>
      <c r="I13" s="148" t="s">
        <v>18</v>
      </c>
      <c r="J13" s="139" t="s">
        <v>1</v>
      </c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19</v>
      </c>
      <c r="E14" s="35"/>
      <c r="F14" s="139" t="s">
        <v>20</v>
      </c>
      <c r="G14" s="35"/>
      <c r="H14" s="35"/>
      <c r="I14" s="148" t="s">
        <v>21</v>
      </c>
      <c r="J14" s="151" t="str">
        <f>'Rekapitulácia stavby'!AN8</f>
        <v>28. 6. 2023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0.8" customHeight="1">
      <c r="A15" s="35"/>
      <c r="B15" s="41"/>
      <c r="C15" s="35"/>
      <c r="D15" s="35"/>
      <c r="E15" s="35"/>
      <c r="F15" s="35"/>
      <c r="G15" s="35"/>
      <c r="H15" s="35"/>
      <c r="I15" s="35"/>
      <c r="J15" s="35"/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12" customHeight="1">
      <c r="A16" s="35"/>
      <c r="B16" s="41"/>
      <c r="C16" s="35"/>
      <c r="D16" s="148" t="s">
        <v>23</v>
      </c>
      <c r="E16" s="35"/>
      <c r="F16" s="35"/>
      <c r="G16" s="35"/>
      <c r="H16" s="35"/>
      <c r="I16" s="148" t="s">
        <v>24</v>
      </c>
      <c r="J16" s="139" t="s">
        <v>1</v>
      </c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8" customHeight="1">
      <c r="A17" s="35"/>
      <c r="B17" s="41"/>
      <c r="C17" s="35"/>
      <c r="D17" s="35"/>
      <c r="E17" s="139" t="s">
        <v>444</v>
      </c>
      <c r="F17" s="35"/>
      <c r="G17" s="35"/>
      <c r="H17" s="35"/>
      <c r="I17" s="148" t="s">
        <v>27</v>
      </c>
      <c r="J17" s="139" t="s">
        <v>1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6.96" customHeight="1">
      <c r="A18" s="35"/>
      <c r="B18" s="41"/>
      <c r="C18" s="35"/>
      <c r="D18" s="35"/>
      <c r="E18" s="35"/>
      <c r="F18" s="35"/>
      <c r="G18" s="35"/>
      <c r="H18" s="35"/>
      <c r="I18" s="35"/>
      <c r="J18" s="35"/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12" customHeight="1">
      <c r="A19" s="35"/>
      <c r="B19" s="41"/>
      <c r="C19" s="35"/>
      <c r="D19" s="148" t="s">
        <v>29</v>
      </c>
      <c r="E19" s="35"/>
      <c r="F19" s="35"/>
      <c r="G19" s="35"/>
      <c r="H19" s="35"/>
      <c r="I19" s="148" t="s">
        <v>24</v>
      </c>
      <c r="J19" s="30" t="str">
        <f>'Rekapitulácia stavby'!AN13</f>
        <v>Vyplň údaj</v>
      </c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8" customHeight="1">
      <c r="A20" s="35"/>
      <c r="B20" s="41"/>
      <c r="C20" s="35"/>
      <c r="D20" s="35"/>
      <c r="E20" s="30" t="str">
        <f>'Rekapitulácia stavby'!E14</f>
        <v>Vyplň údaj</v>
      </c>
      <c r="F20" s="139"/>
      <c r="G20" s="139"/>
      <c r="H20" s="139"/>
      <c r="I20" s="148" t="s">
        <v>27</v>
      </c>
      <c r="J20" s="30" t="str">
        <f>'Rekapitulácia stavby'!AN14</f>
        <v>Vyplň údaj</v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6.96" customHeight="1">
      <c r="A21" s="35"/>
      <c r="B21" s="41"/>
      <c r="C21" s="35"/>
      <c r="D21" s="35"/>
      <c r="E21" s="35"/>
      <c r="F21" s="35"/>
      <c r="G21" s="35"/>
      <c r="H21" s="35"/>
      <c r="I21" s="35"/>
      <c r="J21" s="35"/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12" customHeight="1">
      <c r="A22" s="35"/>
      <c r="B22" s="41"/>
      <c r="C22" s="35"/>
      <c r="D22" s="148" t="s">
        <v>31</v>
      </c>
      <c r="E22" s="35"/>
      <c r="F22" s="35"/>
      <c r="G22" s="35"/>
      <c r="H22" s="35"/>
      <c r="I22" s="148" t="s">
        <v>24</v>
      </c>
      <c r="J22" s="139" t="str">
        <f>IF('Rekapitulácia stavby'!AN16="","",'Rekapitulácia stavby'!AN16)</f>
        <v/>
      </c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8" customHeight="1">
      <c r="A23" s="35"/>
      <c r="B23" s="41"/>
      <c r="C23" s="35"/>
      <c r="D23" s="35"/>
      <c r="E23" s="139" t="str">
        <f>IF('Rekapitulácia stavby'!E17="","",'Rekapitulácia stavby'!E17)</f>
        <v xml:space="preserve"> </v>
      </c>
      <c r="F23" s="35"/>
      <c r="G23" s="35"/>
      <c r="H23" s="35"/>
      <c r="I23" s="148" t="s">
        <v>27</v>
      </c>
      <c r="J23" s="139" t="str">
        <f>IF('Rekapitulácia stavby'!AN17="","",'Rekapitulácia stavby'!AN17)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6.96" customHeight="1">
      <c r="A24" s="35"/>
      <c r="B24" s="41"/>
      <c r="C24" s="35"/>
      <c r="D24" s="35"/>
      <c r="E24" s="35"/>
      <c r="F24" s="35"/>
      <c r="G24" s="35"/>
      <c r="H24" s="35"/>
      <c r="I24" s="35"/>
      <c r="J24" s="35"/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12" customHeight="1">
      <c r="A25" s="35"/>
      <c r="B25" s="41"/>
      <c r="C25" s="35"/>
      <c r="D25" s="148" t="s">
        <v>33</v>
      </c>
      <c r="E25" s="35"/>
      <c r="F25" s="35"/>
      <c r="G25" s="35"/>
      <c r="H25" s="35"/>
      <c r="I25" s="148" t="s">
        <v>24</v>
      </c>
      <c r="J25" s="139" t="str">
        <f>IF('Rekapitulácia stavby'!AN19="","",'Rekapitulácia stavby'!AN19)</f>
        <v/>
      </c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8" customHeight="1">
      <c r="A26" s="35"/>
      <c r="B26" s="41"/>
      <c r="C26" s="35"/>
      <c r="D26" s="35"/>
      <c r="E26" s="139" t="str">
        <f>IF('Rekapitulácia stavby'!E20="","",'Rekapitulácia stavby'!E20)</f>
        <v xml:space="preserve"> </v>
      </c>
      <c r="F26" s="35"/>
      <c r="G26" s="35"/>
      <c r="H26" s="35"/>
      <c r="I26" s="148" t="s">
        <v>27</v>
      </c>
      <c r="J26" s="139" t="str">
        <f>IF('Rekapitulácia stavby'!AN20="","",'Rekapitulácia stavby'!AN20)</f>
        <v/>
      </c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2" customFormat="1" ht="6.96" customHeight="1">
      <c r="A27" s="35"/>
      <c r="B27" s="41"/>
      <c r="C27" s="35"/>
      <c r="D27" s="35"/>
      <c r="E27" s="35"/>
      <c r="F27" s="35"/>
      <c r="G27" s="35"/>
      <c r="H27" s="35"/>
      <c r="I27" s="35"/>
      <c r="J27" s="35"/>
      <c r="K27" s="35"/>
      <c r="L27" s="61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</row>
    <row r="28" hidden="1" s="2" customFormat="1" ht="12" customHeight="1">
      <c r="A28" s="35"/>
      <c r="B28" s="41"/>
      <c r="C28" s="35"/>
      <c r="D28" s="148" t="s">
        <v>34</v>
      </c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8" customFormat="1" ht="16.5" customHeight="1">
      <c r="A29" s="152"/>
      <c r="B29" s="153"/>
      <c r="C29" s="152"/>
      <c r="D29" s="152"/>
      <c r="E29" s="154" t="s">
        <v>1</v>
      </c>
      <c r="F29" s="154"/>
      <c r="G29" s="154"/>
      <c r="H29" s="154"/>
      <c r="I29" s="152"/>
      <c r="J29" s="152"/>
      <c r="K29" s="152"/>
      <c r="L29" s="155"/>
      <c r="S29" s="152"/>
      <c r="T29" s="152"/>
      <c r="U29" s="152"/>
      <c r="V29" s="152"/>
      <c r="W29" s="152"/>
      <c r="X29" s="152"/>
      <c r="Y29" s="152"/>
      <c r="Z29" s="152"/>
      <c r="AA29" s="152"/>
      <c r="AB29" s="152"/>
      <c r="AC29" s="152"/>
      <c r="AD29" s="152"/>
      <c r="AE29" s="152"/>
    </row>
    <row r="30" hidden="1" s="2" customFormat="1" ht="6.96" customHeight="1">
      <c r="A30" s="35"/>
      <c r="B30" s="41"/>
      <c r="C30" s="35"/>
      <c r="D30" s="35"/>
      <c r="E30" s="35"/>
      <c r="F30" s="35"/>
      <c r="G30" s="35"/>
      <c r="H30" s="35"/>
      <c r="I30" s="35"/>
      <c r="J30" s="35"/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25.44" customHeight="1">
      <c r="A32" s="35"/>
      <c r="B32" s="41"/>
      <c r="C32" s="35"/>
      <c r="D32" s="159" t="s">
        <v>35</v>
      </c>
      <c r="E32" s="35"/>
      <c r="F32" s="35"/>
      <c r="G32" s="35"/>
      <c r="H32" s="35"/>
      <c r="I32" s="35"/>
      <c r="J32" s="160">
        <f>ROUND(J125, 2)</f>
        <v>0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6.96" customHeight="1">
      <c r="A33" s="35"/>
      <c r="B33" s="41"/>
      <c r="C33" s="35"/>
      <c r="D33" s="156"/>
      <c r="E33" s="156"/>
      <c r="F33" s="156"/>
      <c r="G33" s="156"/>
      <c r="H33" s="156"/>
      <c r="I33" s="156"/>
      <c r="J33" s="156"/>
      <c r="K33" s="156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35"/>
      <c r="F34" s="161" t="s">
        <v>37</v>
      </c>
      <c r="G34" s="35"/>
      <c r="H34" s="35"/>
      <c r="I34" s="161" t="s">
        <v>36</v>
      </c>
      <c r="J34" s="161" t="s">
        <v>38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162" t="s">
        <v>39</v>
      </c>
      <c r="E35" s="163" t="s">
        <v>40</v>
      </c>
      <c r="F35" s="164">
        <f>ROUND((SUM(BE125:BE161)),  2)</f>
        <v>0</v>
      </c>
      <c r="G35" s="158"/>
      <c r="H35" s="158"/>
      <c r="I35" s="165">
        <v>0.20000000000000001</v>
      </c>
      <c r="J35" s="164">
        <f>ROUND(((SUM(BE125:BE161))*I35),  2)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63" t="s">
        <v>41</v>
      </c>
      <c r="F36" s="164">
        <f>ROUND((SUM(BF125:BF161)),  2)</f>
        <v>0</v>
      </c>
      <c r="G36" s="158"/>
      <c r="H36" s="158"/>
      <c r="I36" s="165">
        <v>0.20000000000000001</v>
      </c>
      <c r="J36" s="164">
        <f>ROUND(((SUM(BF125:BF161))*I36),  2)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48" t="s">
        <v>42</v>
      </c>
      <c r="F37" s="166">
        <f>ROUND((SUM(BG125:BG161)),  2)</f>
        <v>0</v>
      </c>
      <c r="G37" s="35"/>
      <c r="H37" s="35"/>
      <c r="I37" s="167">
        <v>0.20000000000000001</v>
      </c>
      <c r="J37" s="166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14.4" customHeight="1">
      <c r="A38" s="35"/>
      <c r="B38" s="41"/>
      <c r="C38" s="35"/>
      <c r="D38" s="35"/>
      <c r="E38" s="148" t="s">
        <v>43</v>
      </c>
      <c r="F38" s="166">
        <f>ROUND((SUM(BH125:BH161)),  2)</f>
        <v>0</v>
      </c>
      <c r="G38" s="35"/>
      <c r="H38" s="35"/>
      <c r="I38" s="167">
        <v>0.20000000000000001</v>
      </c>
      <c r="J38" s="166">
        <f>0</f>
        <v>0</v>
      </c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14.4" customHeight="1">
      <c r="A39" s="35"/>
      <c r="B39" s="41"/>
      <c r="C39" s="35"/>
      <c r="D39" s="35"/>
      <c r="E39" s="163" t="s">
        <v>44</v>
      </c>
      <c r="F39" s="164">
        <f>ROUND((SUM(BI125:BI161)),  2)</f>
        <v>0</v>
      </c>
      <c r="G39" s="158"/>
      <c r="H39" s="158"/>
      <c r="I39" s="165">
        <v>0</v>
      </c>
      <c r="J39" s="164">
        <f>0</f>
        <v>0</v>
      </c>
      <c r="K39" s="35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6.96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2" customFormat="1" ht="25.44" customHeight="1">
      <c r="A41" s="35"/>
      <c r="B41" s="41"/>
      <c r="C41" s="168"/>
      <c r="D41" s="169" t="s">
        <v>45</v>
      </c>
      <c r="E41" s="170"/>
      <c r="F41" s="170"/>
      <c r="G41" s="171" t="s">
        <v>46</v>
      </c>
      <c r="H41" s="172" t="s">
        <v>47</v>
      </c>
      <c r="I41" s="170"/>
      <c r="J41" s="173">
        <f>SUM(J32:J39)</f>
        <v>0</v>
      </c>
      <c r="K41" s="174"/>
      <c r="L41" s="61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</row>
    <row r="42" hidden="1" s="2" customFormat="1" ht="14.4" customHeight="1">
      <c r="A42" s="35"/>
      <c r="B42" s="41"/>
      <c r="C42" s="35"/>
      <c r="D42" s="35"/>
      <c r="E42" s="35"/>
      <c r="F42" s="35"/>
      <c r="G42" s="35"/>
      <c r="H42" s="35"/>
      <c r="I42" s="35"/>
      <c r="J42" s="35"/>
      <c r="K42" s="35"/>
      <c r="L42" s="61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1" customFormat="1" ht="12" customHeight="1">
      <c r="B86" s="18"/>
      <c r="C86" s="29" t="s">
        <v>119</v>
      </c>
      <c r="D86" s="19"/>
      <c r="E86" s="19"/>
      <c r="F86" s="19"/>
      <c r="G86" s="19"/>
      <c r="H86" s="19"/>
      <c r="I86" s="19"/>
      <c r="J86" s="19"/>
      <c r="K86" s="19"/>
      <c r="L86" s="17"/>
    </row>
    <row r="87" hidden="1" s="2" customFormat="1" ht="16.5" customHeight="1">
      <c r="A87" s="35"/>
      <c r="B87" s="36"/>
      <c r="C87" s="37"/>
      <c r="D87" s="37"/>
      <c r="E87" s="186" t="s">
        <v>441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12" customHeight="1">
      <c r="A88" s="35"/>
      <c r="B88" s="36"/>
      <c r="C88" s="29" t="s">
        <v>442</v>
      </c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30" customHeight="1">
      <c r="A89" s="35"/>
      <c r="B89" s="36"/>
      <c r="C89" s="37"/>
      <c r="D89" s="37"/>
      <c r="E89" s="74" t="str">
        <f>E11</f>
        <v>8.4 - Oprava chodníka na Šmidkého ulici od č.d. 12 po č.d.32</v>
      </c>
      <c r="F89" s="37"/>
      <c r="G89" s="37"/>
      <c r="H89" s="37"/>
      <c r="I89" s="37"/>
      <c r="J89" s="37"/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2" customHeight="1">
      <c r="A91" s="35"/>
      <c r="B91" s="36"/>
      <c r="C91" s="29" t="s">
        <v>19</v>
      </c>
      <c r="D91" s="37"/>
      <c r="E91" s="37"/>
      <c r="F91" s="24" t="str">
        <f>F14</f>
        <v xml:space="preserve"> </v>
      </c>
      <c r="G91" s="37"/>
      <c r="H91" s="37"/>
      <c r="I91" s="29" t="s">
        <v>21</v>
      </c>
      <c r="J91" s="77" t="str">
        <f>IF(J14="","",J14)</f>
        <v>28. 6. 2023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6.96" customHeight="1">
      <c r="A92" s="35"/>
      <c r="B92" s="36"/>
      <c r="C92" s="37"/>
      <c r="D92" s="37"/>
      <c r="E92" s="37"/>
      <c r="F92" s="37"/>
      <c r="G92" s="37"/>
      <c r="H92" s="37"/>
      <c r="I92" s="37"/>
      <c r="J92" s="37"/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5.15" customHeight="1">
      <c r="A93" s="35"/>
      <c r="B93" s="36"/>
      <c r="C93" s="29" t="s">
        <v>23</v>
      </c>
      <c r="D93" s="37"/>
      <c r="E93" s="37"/>
      <c r="F93" s="24" t="str">
        <f>E17</f>
        <v>Mesto Humenné</v>
      </c>
      <c r="G93" s="37"/>
      <c r="H93" s="37"/>
      <c r="I93" s="29" t="s">
        <v>31</v>
      </c>
      <c r="J93" s="33" t="str">
        <f>E23</f>
        <v xml:space="preserve"> </v>
      </c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15.15" customHeight="1">
      <c r="A94" s="35"/>
      <c r="B94" s="36"/>
      <c r="C94" s="29" t="s">
        <v>29</v>
      </c>
      <c r="D94" s="37"/>
      <c r="E94" s="37"/>
      <c r="F94" s="24" t="str">
        <f>IF(E20="","",E20)</f>
        <v>Vyplň údaj</v>
      </c>
      <c r="G94" s="37"/>
      <c r="H94" s="37"/>
      <c r="I94" s="29" t="s">
        <v>33</v>
      </c>
      <c r="J94" s="33" t="str">
        <f>E26</f>
        <v xml:space="preserve"> </v>
      </c>
      <c r="K94" s="37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9.28" customHeight="1">
      <c r="A96" s="35"/>
      <c r="B96" s="36"/>
      <c r="C96" s="187" t="s">
        <v>123</v>
      </c>
      <c r="D96" s="188"/>
      <c r="E96" s="188"/>
      <c r="F96" s="188"/>
      <c r="G96" s="188"/>
      <c r="H96" s="188"/>
      <c r="I96" s="188"/>
      <c r="J96" s="189" t="s">
        <v>124</v>
      </c>
      <c r="K96" s="188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</row>
    <row r="97" hidden="1" s="2" customFormat="1" ht="10.32" customHeight="1">
      <c r="A97" s="35"/>
      <c r="B97" s="36"/>
      <c r="C97" s="37"/>
      <c r="D97" s="37"/>
      <c r="E97" s="37"/>
      <c r="F97" s="37"/>
      <c r="G97" s="37"/>
      <c r="H97" s="37"/>
      <c r="I97" s="37"/>
      <c r="J97" s="37"/>
      <c r="K97" s="37"/>
      <c r="L97" s="61"/>
      <c r="S97" s="35"/>
      <c r="T97" s="35"/>
      <c r="U97" s="35"/>
      <c r="V97" s="35"/>
      <c r="W97" s="35"/>
      <c r="X97" s="35"/>
      <c r="Y97" s="35"/>
      <c r="Z97" s="35"/>
      <c r="AA97" s="35"/>
      <c r="AB97" s="35"/>
      <c r="AC97" s="35"/>
      <c r="AD97" s="35"/>
      <c r="AE97" s="35"/>
    </row>
    <row r="98" hidden="1" s="2" customFormat="1" ht="22.8" customHeight="1">
      <c r="A98" s="35"/>
      <c r="B98" s="36"/>
      <c r="C98" s="190" t="s">
        <v>125</v>
      </c>
      <c r="D98" s="37"/>
      <c r="E98" s="37"/>
      <c r="F98" s="37"/>
      <c r="G98" s="37"/>
      <c r="H98" s="37"/>
      <c r="I98" s="37"/>
      <c r="J98" s="108">
        <f>J125</f>
        <v>0</v>
      </c>
      <c r="K98" s="37"/>
      <c r="L98" s="61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U98" s="14" t="s">
        <v>126</v>
      </c>
    </row>
    <row r="99" hidden="1" s="9" customFormat="1" ht="24.96" customHeight="1">
      <c r="A99" s="9"/>
      <c r="B99" s="191"/>
      <c r="C99" s="192"/>
      <c r="D99" s="193" t="s">
        <v>127</v>
      </c>
      <c r="E99" s="194"/>
      <c r="F99" s="194"/>
      <c r="G99" s="194"/>
      <c r="H99" s="194"/>
      <c r="I99" s="194"/>
      <c r="J99" s="195">
        <f>J126</f>
        <v>0</v>
      </c>
      <c r="K99" s="192"/>
      <c r="L99" s="19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hidden="1" s="10" customFormat="1" ht="19.92" customHeight="1">
      <c r="A100" s="10"/>
      <c r="B100" s="197"/>
      <c r="C100" s="131"/>
      <c r="D100" s="198" t="s">
        <v>128</v>
      </c>
      <c r="E100" s="199"/>
      <c r="F100" s="199"/>
      <c r="G100" s="199"/>
      <c r="H100" s="199"/>
      <c r="I100" s="199"/>
      <c r="J100" s="200">
        <f>J127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131</v>
      </c>
      <c r="E101" s="199"/>
      <c r="F101" s="199"/>
      <c r="G101" s="199"/>
      <c r="H101" s="199"/>
      <c r="I101" s="199"/>
      <c r="J101" s="200">
        <f>J135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132</v>
      </c>
      <c r="E102" s="199"/>
      <c r="F102" s="199"/>
      <c r="G102" s="199"/>
      <c r="H102" s="199"/>
      <c r="I102" s="199"/>
      <c r="J102" s="200">
        <f>J142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133</v>
      </c>
      <c r="E103" s="199"/>
      <c r="F103" s="199"/>
      <c r="G103" s="199"/>
      <c r="H103" s="199"/>
      <c r="I103" s="199"/>
      <c r="J103" s="200">
        <f>J158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2" customFormat="1" ht="21.84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61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hidden="1" s="2" customFormat="1" ht="6.96" customHeight="1">
      <c r="A105" s="35"/>
      <c r="B105" s="64"/>
      <c r="C105" s="65"/>
      <c r="D105" s="65"/>
      <c r="E105" s="65"/>
      <c r="F105" s="65"/>
      <c r="G105" s="65"/>
      <c r="H105" s="65"/>
      <c r="I105" s="65"/>
      <c r="J105" s="65"/>
      <c r="K105" s="65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/>
    <row r="107" hidden="1"/>
    <row r="108" hidden="1"/>
    <row r="109" s="2" customFormat="1" ht="6.96" customHeight="1">
      <c r="A109" s="35"/>
      <c r="B109" s="66"/>
      <c r="C109" s="67"/>
      <c r="D109" s="67"/>
      <c r="E109" s="67"/>
      <c r="F109" s="67"/>
      <c r="G109" s="67"/>
      <c r="H109" s="67"/>
      <c r="I109" s="67"/>
      <c r="J109" s="67"/>
      <c r="K109" s="67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24.96" customHeight="1">
      <c r="A110" s="35"/>
      <c r="B110" s="36"/>
      <c r="C110" s="20" t="s">
        <v>136</v>
      </c>
      <c r="D110" s="37"/>
      <c r="E110" s="37"/>
      <c r="F110" s="37"/>
      <c r="G110" s="37"/>
      <c r="H110" s="37"/>
      <c r="I110" s="37"/>
      <c r="J110" s="37"/>
      <c r="K110" s="3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6.96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2" customHeight="1">
      <c r="A112" s="35"/>
      <c r="B112" s="36"/>
      <c r="C112" s="29" t="s">
        <v>15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6.5" customHeight="1">
      <c r="A113" s="35"/>
      <c r="B113" s="36"/>
      <c r="C113" s="37"/>
      <c r="D113" s="37"/>
      <c r="E113" s="186" t="str">
        <f>E7</f>
        <v>Spevnené plochy na území Mesta Humenné 2023</v>
      </c>
      <c r="F113" s="29"/>
      <c r="G113" s="29"/>
      <c r="H113" s="29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1" customFormat="1" ht="12" customHeight="1">
      <c r="B114" s="18"/>
      <c r="C114" s="29" t="s">
        <v>119</v>
      </c>
      <c r="D114" s="19"/>
      <c r="E114" s="19"/>
      <c r="F114" s="19"/>
      <c r="G114" s="19"/>
      <c r="H114" s="19"/>
      <c r="I114" s="19"/>
      <c r="J114" s="19"/>
      <c r="K114" s="19"/>
      <c r="L114" s="17"/>
    </row>
    <row r="115" s="2" customFormat="1" ht="16.5" customHeight="1">
      <c r="A115" s="35"/>
      <c r="B115" s="36"/>
      <c r="C115" s="37"/>
      <c r="D115" s="37"/>
      <c r="E115" s="186" t="s">
        <v>441</v>
      </c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442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30" customHeight="1">
      <c r="A117" s="35"/>
      <c r="B117" s="36"/>
      <c r="C117" s="37"/>
      <c r="D117" s="37"/>
      <c r="E117" s="74" t="str">
        <f>E11</f>
        <v>8.4 - Oprava chodníka na Šmidkého ulici od č.d. 12 po č.d.32</v>
      </c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19</v>
      </c>
      <c r="D119" s="37"/>
      <c r="E119" s="37"/>
      <c r="F119" s="24" t="str">
        <f>F14</f>
        <v xml:space="preserve"> </v>
      </c>
      <c r="G119" s="37"/>
      <c r="H119" s="37"/>
      <c r="I119" s="29" t="s">
        <v>21</v>
      </c>
      <c r="J119" s="77" t="str">
        <f>IF(J14="","",J14)</f>
        <v>28. 6. 2023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23</v>
      </c>
      <c r="D121" s="37"/>
      <c r="E121" s="37"/>
      <c r="F121" s="24" t="str">
        <f>E17</f>
        <v>Mesto Humenné</v>
      </c>
      <c r="G121" s="37"/>
      <c r="H121" s="37"/>
      <c r="I121" s="29" t="s">
        <v>31</v>
      </c>
      <c r="J121" s="33" t="str">
        <f>E23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29</v>
      </c>
      <c r="D122" s="37"/>
      <c r="E122" s="37"/>
      <c r="F122" s="24" t="str">
        <f>IF(E20="","",E20)</f>
        <v>Vyplň údaj</v>
      </c>
      <c r="G122" s="37"/>
      <c r="H122" s="37"/>
      <c r="I122" s="29" t="s">
        <v>33</v>
      </c>
      <c r="J122" s="33" t="str">
        <f>E26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202"/>
      <c r="B124" s="203"/>
      <c r="C124" s="204" t="s">
        <v>137</v>
      </c>
      <c r="D124" s="205" t="s">
        <v>60</v>
      </c>
      <c r="E124" s="205" t="s">
        <v>56</v>
      </c>
      <c r="F124" s="205" t="s">
        <v>57</v>
      </c>
      <c r="G124" s="205" t="s">
        <v>138</v>
      </c>
      <c r="H124" s="205" t="s">
        <v>139</v>
      </c>
      <c r="I124" s="205" t="s">
        <v>140</v>
      </c>
      <c r="J124" s="206" t="s">
        <v>124</v>
      </c>
      <c r="K124" s="207" t="s">
        <v>141</v>
      </c>
      <c r="L124" s="208"/>
      <c r="M124" s="98" t="s">
        <v>1</v>
      </c>
      <c r="N124" s="99" t="s">
        <v>39</v>
      </c>
      <c r="O124" s="99" t="s">
        <v>142</v>
      </c>
      <c r="P124" s="99" t="s">
        <v>143</v>
      </c>
      <c r="Q124" s="99" t="s">
        <v>144</v>
      </c>
      <c r="R124" s="99" t="s">
        <v>145</v>
      </c>
      <c r="S124" s="99" t="s">
        <v>146</v>
      </c>
      <c r="T124" s="100" t="s">
        <v>147</v>
      </c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</row>
    <row r="125" s="2" customFormat="1" ht="22.8" customHeight="1">
      <c r="A125" s="35"/>
      <c r="B125" s="36"/>
      <c r="C125" s="105" t="s">
        <v>125</v>
      </c>
      <c r="D125" s="37"/>
      <c r="E125" s="37"/>
      <c r="F125" s="37"/>
      <c r="G125" s="37"/>
      <c r="H125" s="37"/>
      <c r="I125" s="37"/>
      <c r="J125" s="209">
        <f>BK125</f>
        <v>0</v>
      </c>
      <c r="K125" s="37"/>
      <c r="L125" s="41"/>
      <c r="M125" s="101"/>
      <c r="N125" s="210"/>
      <c r="O125" s="102"/>
      <c r="P125" s="211">
        <f>P126</f>
        <v>0</v>
      </c>
      <c r="Q125" s="102"/>
      <c r="R125" s="211">
        <f>R126</f>
        <v>151.87007242999999</v>
      </c>
      <c r="S125" s="102"/>
      <c r="T125" s="212">
        <f>T126</f>
        <v>101.10149999999999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74</v>
      </c>
      <c r="AU125" s="14" t="s">
        <v>126</v>
      </c>
      <c r="BK125" s="213">
        <f>BK126</f>
        <v>0</v>
      </c>
    </row>
    <row r="126" s="12" customFormat="1" ht="25.92" customHeight="1">
      <c r="A126" s="12"/>
      <c r="B126" s="214"/>
      <c r="C126" s="215"/>
      <c r="D126" s="216" t="s">
        <v>74</v>
      </c>
      <c r="E126" s="217" t="s">
        <v>148</v>
      </c>
      <c r="F126" s="217" t="s">
        <v>149</v>
      </c>
      <c r="G126" s="215"/>
      <c r="H126" s="215"/>
      <c r="I126" s="218"/>
      <c r="J126" s="219">
        <f>BK126</f>
        <v>0</v>
      </c>
      <c r="K126" s="215"/>
      <c r="L126" s="220"/>
      <c r="M126" s="221"/>
      <c r="N126" s="222"/>
      <c r="O126" s="222"/>
      <c r="P126" s="223">
        <f>P127+P135+P142+P158</f>
        <v>0</v>
      </c>
      <c r="Q126" s="222"/>
      <c r="R126" s="223">
        <f>R127+R135+R142+R158</f>
        <v>151.87007242999999</v>
      </c>
      <c r="S126" s="222"/>
      <c r="T126" s="224">
        <f>T127+T135+T142+T158</f>
        <v>101.10149999999999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75</v>
      </c>
      <c r="AY126" s="225" t="s">
        <v>150</v>
      </c>
      <c r="BK126" s="227">
        <f>BK127+BK135+BK142+BK158</f>
        <v>0</v>
      </c>
    </row>
    <row r="127" s="12" customFormat="1" ht="22.8" customHeight="1">
      <c r="A127" s="12"/>
      <c r="B127" s="214"/>
      <c r="C127" s="215"/>
      <c r="D127" s="216" t="s">
        <v>74</v>
      </c>
      <c r="E127" s="228" t="s">
        <v>80</v>
      </c>
      <c r="F127" s="228" t="s">
        <v>151</v>
      </c>
      <c r="G127" s="215"/>
      <c r="H127" s="215"/>
      <c r="I127" s="218"/>
      <c r="J127" s="229">
        <f>BK127</f>
        <v>0</v>
      </c>
      <c r="K127" s="215"/>
      <c r="L127" s="220"/>
      <c r="M127" s="221"/>
      <c r="N127" s="222"/>
      <c r="O127" s="222"/>
      <c r="P127" s="223">
        <f>SUM(P128:P134)</f>
        <v>0</v>
      </c>
      <c r="Q127" s="222"/>
      <c r="R127" s="223">
        <f>SUM(R128:R134)</f>
        <v>0</v>
      </c>
      <c r="S127" s="222"/>
      <c r="T127" s="224">
        <f>SUM(T128:T134)</f>
        <v>101.10149999999999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80</v>
      </c>
      <c r="AY127" s="225" t="s">
        <v>150</v>
      </c>
      <c r="BK127" s="227">
        <f>SUM(BK128:BK134)</f>
        <v>0</v>
      </c>
    </row>
    <row r="128" s="2" customFormat="1" ht="24.15" customHeight="1">
      <c r="A128" s="35"/>
      <c r="B128" s="36"/>
      <c r="C128" s="230" t="s">
        <v>80</v>
      </c>
      <c r="D128" s="230" t="s">
        <v>152</v>
      </c>
      <c r="E128" s="231" t="s">
        <v>324</v>
      </c>
      <c r="F128" s="232" t="s">
        <v>405</v>
      </c>
      <c r="G128" s="233" t="s">
        <v>175</v>
      </c>
      <c r="H128" s="234">
        <v>361.5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0.18099999999999999</v>
      </c>
      <c r="T128" s="241">
        <f>S128*H128</f>
        <v>65.4315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561</v>
      </c>
    </row>
    <row r="129" s="2" customFormat="1" ht="55.5" customHeight="1">
      <c r="A129" s="35"/>
      <c r="B129" s="36"/>
      <c r="C129" s="230" t="s">
        <v>87</v>
      </c>
      <c r="D129" s="230" t="s">
        <v>152</v>
      </c>
      <c r="E129" s="231" t="s">
        <v>327</v>
      </c>
      <c r="F129" s="232" t="s">
        <v>518</v>
      </c>
      <c r="G129" s="233" t="s">
        <v>155</v>
      </c>
      <c r="H129" s="234">
        <v>246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0.14499999999999999</v>
      </c>
      <c r="T129" s="241">
        <f>S129*H129</f>
        <v>35.669999999999995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562</v>
      </c>
    </row>
    <row r="130" s="2" customFormat="1" ht="24.15" customHeight="1">
      <c r="A130" s="35"/>
      <c r="B130" s="36"/>
      <c r="C130" s="230" t="s">
        <v>84</v>
      </c>
      <c r="D130" s="230" t="s">
        <v>152</v>
      </c>
      <c r="E130" s="231" t="s">
        <v>563</v>
      </c>
      <c r="F130" s="232" t="s">
        <v>564</v>
      </c>
      <c r="G130" s="233" t="s">
        <v>159</v>
      </c>
      <c r="H130" s="234">
        <v>15.6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</v>
      </c>
      <c r="R130" s="240">
        <f>Q130*H130</f>
        <v>0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565</v>
      </c>
    </row>
    <row r="131" s="2" customFormat="1" ht="24.15" customHeight="1">
      <c r="A131" s="35"/>
      <c r="B131" s="36"/>
      <c r="C131" s="230" t="s">
        <v>106</v>
      </c>
      <c r="D131" s="230" t="s">
        <v>152</v>
      </c>
      <c r="E131" s="231" t="s">
        <v>566</v>
      </c>
      <c r="F131" s="232" t="s">
        <v>567</v>
      </c>
      <c r="G131" s="233" t="s">
        <v>159</v>
      </c>
      <c r="H131" s="234">
        <v>15.6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</v>
      </c>
      <c r="R131" s="240">
        <f>Q131*H131</f>
        <v>0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568</v>
      </c>
    </row>
    <row r="132" s="2" customFormat="1" ht="21.75" customHeight="1">
      <c r="A132" s="35"/>
      <c r="B132" s="36"/>
      <c r="C132" s="230" t="s">
        <v>109</v>
      </c>
      <c r="D132" s="230" t="s">
        <v>152</v>
      </c>
      <c r="E132" s="231" t="s">
        <v>569</v>
      </c>
      <c r="F132" s="232" t="s">
        <v>570</v>
      </c>
      <c r="G132" s="233" t="s">
        <v>159</v>
      </c>
      <c r="H132" s="234">
        <v>1.26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</v>
      </c>
      <c r="R132" s="240">
        <f>Q132*H132</f>
        <v>0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571</v>
      </c>
    </row>
    <row r="133" s="2" customFormat="1" ht="37.8" customHeight="1">
      <c r="A133" s="35"/>
      <c r="B133" s="36"/>
      <c r="C133" s="230" t="s">
        <v>112</v>
      </c>
      <c r="D133" s="230" t="s">
        <v>152</v>
      </c>
      <c r="E133" s="231" t="s">
        <v>572</v>
      </c>
      <c r="F133" s="232" t="s">
        <v>573</v>
      </c>
      <c r="G133" s="233" t="s">
        <v>159</v>
      </c>
      <c r="H133" s="234">
        <v>1.26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</v>
      </c>
      <c r="R133" s="240">
        <f>Q133*H133</f>
        <v>0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574</v>
      </c>
    </row>
    <row r="134" s="2" customFormat="1" ht="33" customHeight="1">
      <c r="A134" s="35"/>
      <c r="B134" s="36"/>
      <c r="C134" s="230" t="s">
        <v>115</v>
      </c>
      <c r="D134" s="230" t="s">
        <v>152</v>
      </c>
      <c r="E134" s="231" t="s">
        <v>342</v>
      </c>
      <c r="F134" s="232" t="s">
        <v>343</v>
      </c>
      <c r="G134" s="233" t="s">
        <v>175</v>
      </c>
      <c r="H134" s="234">
        <v>482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</v>
      </c>
      <c r="R134" s="240">
        <f>Q134*H134</f>
        <v>0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575</v>
      </c>
    </row>
    <row r="135" s="12" customFormat="1" ht="22.8" customHeight="1">
      <c r="A135" s="12"/>
      <c r="B135" s="214"/>
      <c r="C135" s="215"/>
      <c r="D135" s="216" t="s">
        <v>74</v>
      </c>
      <c r="E135" s="228" t="s">
        <v>109</v>
      </c>
      <c r="F135" s="228" t="s">
        <v>199</v>
      </c>
      <c r="G135" s="215"/>
      <c r="H135" s="215"/>
      <c r="I135" s="218"/>
      <c r="J135" s="229">
        <f>BK135</f>
        <v>0</v>
      </c>
      <c r="K135" s="215"/>
      <c r="L135" s="220"/>
      <c r="M135" s="221"/>
      <c r="N135" s="222"/>
      <c r="O135" s="222"/>
      <c r="P135" s="223">
        <f>SUM(P136:P141)</f>
        <v>0</v>
      </c>
      <c r="Q135" s="222"/>
      <c r="R135" s="223">
        <f>SUM(R136:R141)</f>
        <v>107.08981175000001</v>
      </c>
      <c r="S135" s="222"/>
      <c r="T135" s="224">
        <f>SUM(T136:T141)</f>
        <v>0</v>
      </c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R135" s="225" t="s">
        <v>80</v>
      </c>
      <c r="AT135" s="226" t="s">
        <v>74</v>
      </c>
      <c r="AU135" s="226" t="s">
        <v>80</v>
      </c>
      <c r="AY135" s="225" t="s">
        <v>150</v>
      </c>
      <c r="BK135" s="227">
        <f>SUM(BK136:BK141)</f>
        <v>0</v>
      </c>
    </row>
    <row r="136" s="2" customFormat="1" ht="24.15" customHeight="1">
      <c r="A136" s="35"/>
      <c r="B136" s="36"/>
      <c r="C136" s="230" t="s">
        <v>90</v>
      </c>
      <c r="D136" s="230" t="s">
        <v>152</v>
      </c>
      <c r="E136" s="231" t="s">
        <v>411</v>
      </c>
      <c r="F136" s="232" t="s">
        <v>412</v>
      </c>
      <c r="G136" s="233" t="s">
        <v>175</v>
      </c>
      <c r="H136" s="234">
        <v>39</v>
      </c>
      <c r="I136" s="235"/>
      <c r="J136" s="236">
        <f>ROUND(I136*H136,2)</f>
        <v>0</v>
      </c>
      <c r="K136" s="237"/>
      <c r="L136" s="41"/>
      <c r="M136" s="238" t="s">
        <v>1</v>
      </c>
      <c r="N136" s="239" t="s">
        <v>41</v>
      </c>
      <c r="O136" s="89"/>
      <c r="P136" s="240">
        <f>O136*H136</f>
        <v>0</v>
      </c>
      <c r="Q136" s="240">
        <v>0.37080000000000002</v>
      </c>
      <c r="R136" s="240">
        <f>Q136*H136</f>
        <v>14.461200000000002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106</v>
      </c>
      <c r="AT136" s="242" t="s">
        <v>152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576</v>
      </c>
    </row>
    <row r="137" s="2" customFormat="1" ht="37.8" customHeight="1">
      <c r="A137" s="35"/>
      <c r="B137" s="36"/>
      <c r="C137" s="230" t="s">
        <v>182</v>
      </c>
      <c r="D137" s="230" t="s">
        <v>152</v>
      </c>
      <c r="E137" s="231" t="s">
        <v>520</v>
      </c>
      <c r="F137" s="232" t="s">
        <v>521</v>
      </c>
      <c r="G137" s="233" t="s">
        <v>175</v>
      </c>
      <c r="H137" s="234">
        <v>132.22499999999999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0.22763</v>
      </c>
      <c r="R137" s="240">
        <f>Q137*H137</f>
        <v>30.09837675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577</v>
      </c>
    </row>
    <row r="138" s="2" customFormat="1" ht="24.15" customHeight="1">
      <c r="A138" s="35"/>
      <c r="B138" s="36"/>
      <c r="C138" s="230" t="s">
        <v>187</v>
      </c>
      <c r="D138" s="230" t="s">
        <v>152</v>
      </c>
      <c r="E138" s="231" t="s">
        <v>452</v>
      </c>
      <c r="F138" s="232" t="s">
        <v>453</v>
      </c>
      <c r="G138" s="233" t="s">
        <v>175</v>
      </c>
      <c r="H138" s="234">
        <v>39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0.33577000000000001</v>
      </c>
      <c r="R138" s="240">
        <f>Q138*H138</f>
        <v>13.095030000000001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578</v>
      </c>
    </row>
    <row r="139" s="2" customFormat="1" ht="24.15" customHeight="1">
      <c r="A139" s="35"/>
      <c r="B139" s="36"/>
      <c r="C139" s="230" t="s">
        <v>13</v>
      </c>
      <c r="D139" s="230" t="s">
        <v>152</v>
      </c>
      <c r="E139" s="231" t="s">
        <v>523</v>
      </c>
      <c r="F139" s="232" t="s">
        <v>524</v>
      </c>
      <c r="G139" s="233" t="s">
        <v>175</v>
      </c>
      <c r="H139" s="234">
        <v>2.5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0.15620000000000001</v>
      </c>
      <c r="R139" s="240">
        <f>Q139*H139</f>
        <v>0.39050000000000001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579</v>
      </c>
    </row>
    <row r="140" s="2" customFormat="1" ht="33" customHeight="1">
      <c r="A140" s="35"/>
      <c r="B140" s="36"/>
      <c r="C140" s="230" t="s">
        <v>195</v>
      </c>
      <c r="D140" s="230" t="s">
        <v>152</v>
      </c>
      <c r="E140" s="231" t="s">
        <v>455</v>
      </c>
      <c r="F140" s="232" t="s">
        <v>456</v>
      </c>
      <c r="G140" s="233" t="s">
        <v>175</v>
      </c>
      <c r="H140" s="234">
        <v>361.5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0.0060099999999999997</v>
      </c>
      <c r="R140" s="240">
        <f>Q140*H140</f>
        <v>2.172615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580</v>
      </c>
    </row>
    <row r="141" s="2" customFormat="1" ht="33" customHeight="1">
      <c r="A141" s="35"/>
      <c r="B141" s="36"/>
      <c r="C141" s="230" t="s">
        <v>200</v>
      </c>
      <c r="D141" s="230" t="s">
        <v>152</v>
      </c>
      <c r="E141" s="231" t="s">
        <v>418</v>
      </c>
      <c r="F141" s="232" t="s">
        <v>419</v>
      </c>
      <c r="G141" s="233" t="s">
        <v>175</v>
      </c>
      <c r="H141" s="234">
        <v>361.5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0.12966</v>
      </c>
      <c r="R141" s="240">
        <f>Q141*H141</f>
        <v>46.87209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581</v>
      </c>
    </row>
    <row r="142" s="12" customFormat="1" ht="22.8" customHeight="1">
      <c r="A142" s="12"/>
      <c r="B142" s="214"/>
      <c r="C142" s="215"/>
      <c r="D142" s="216" t="s">
        <v>74</v>
      </c>
      <c r="E142" s="228" t="s">
        <v>182</v>
      </c>
      <c r="F142" s="228" t="s">
        <v>252</v>
      </c>
      <c r="G142" s="215"/>
      <c r="H142" s="215"/>
      <c r="I142" s="218"/>
      <c r="J142" s="229">
        <f>BK142</f>
        <v>0</v>
      </c>
      <c r="K142" s="215"/>
      <c r="L142" s="220"/>
      <c r="M142" s="221"/>
      <c r="N142" s="222"/>
      <c r="O142" s="222"/>
      <c r="P142" s="223">
        <f>SUM(P143:P157)</f>
        <v>0</v>
      </c>
      <c r="Q142" s="222"/>
      <c r="R142" s="223">
        <f>SUM(R143:R157)</f>
        <v>44.780260679999998</v>
      </c>
      <c r="S142" s="222"/>
      <c r="T142" s="224">
        <f>SUM(T143:T157)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225" t="s">
        <v>80</v>
      </c>
      <c r="AT142" s="226" t="s">
        <v>74</v>
      </c>
      <c r="AU142" s="226" t="s">
        <v>80</v>
      </c>
      <c r="AY142" s="225" t="s">
        <v>150</v>
      </c>
      <c r="BK142" s="227">
        <f>SUM(BK143:BK157)</f>
        <v>0</v>
      </c>
    </row>
    <row r="143" s="2" customFormat="1" ht="24.15" customHeight="1">
      <c r="A143" s="35"/>
      <c r="B143" s="36"/>
      <c r="C143" s="230" t="s">
        <v>204</v>
      </c>
      <c r="D143" s="230" t="s">
        <v>152</v>
      </c>
      <c r="E143" s="231" t="s">
        <v>532</v>
      </c>
      <c r="F143" s="232" t="s">
        <v>533</v>
      </c>
      <c r="G143" s="233" t="s">
        <v>155</v>
      </c>
      <c r="H143" s="234">
        <v>5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0.0030200000000000001</v>
      </c>
      <c r="R143" s="240">
        <f>Q143*H143</f>
        <v>0.015100000000000001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582</v>
      </c>
    </row>
    <row r="144" s="2" customFormat="1" ht="24.15" customHeight="1">
      <c r="A144" s="35"/>
      <c r="B144" s="36"/>
      <c r="C144" s="230" t="s">
        <v>208</v>
      </c>
      <c r="D144" s="230" t="s">
        <v>152</v>
      </c>
      <c r="E144" s="231" t="s">
        <v>535</v>
      </c>
      <c r="F144" s="232" t="s">
        <v>536</v>
      </c>
      <c r="G144" s="233" t="s">
        <v>155</v>
      </c>
      <c r="H144" s="234">
        <v>2.3999999999999999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0.0056299999999999996</v>
      </c>
      <c r="R144" s="240">
        <f>Q144*H144</f>
        <v>0.013511999999999998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583</v>
      </c>
    </row>
    <row r="145" s="2" customFormat="1" ht="33" customHeight="1">
      <c r="A145" s="35"/>
      <c r="B145" s="36"/>
      <c r="C145" s="230" t="s">
        <v>212</v>
      </c>
      <c r="D145" s="230" t="s">
        <v>152</v>
      </c>
      <c r="E145" s="231" t="s">
        <v>254</v>
      </c>
      <c r="F145" s="232" t="s">
        <v>255</v>
      </c>
      <c r="G145" s="233" t="s">
        <v>155</v>
      </c>
      <c r="H145" s="234">
        <v>12.5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0.13938999999999999</v>
      </c>
      <c r="R145" s="240">
        <f>Q145*H145</f>
        <v>1.7423749999999998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584</v>
      </c>
    </row>
    <row r="146" s="2" customFormat="1" ht="24.15" customHeight="1">
      <c r="A146" s="35"/>
      <c r="B146" s="36"/>
      <c r="C146" s="244" t="s">
        <v>216</v>
      </c>
      <c r="D146" s="244" t="s">
        <v>177</v>
      </c>
      <c r="E146" s="245" t="s">
        <v>258</v>
      </c>
      <c r="F146" s="246" t="s">
        <v>259</v>
      </c>
      <c r="G146" s="247" t="s">
        <v>250</v>
      </c>
      <c r="H146" s="248">
        <v>12.625</v>
      </c>
      <c r="I146" s="249"/>
      <c r="J146" s="250">
        <f>ROUND(I146*H146,2)</f>
        <v>0</v>
      </c>
      <c r="K146" s="251"/>
      <c r="L146" s="252"/>
      <c r="M146" s="253" t="s">
        <v>1</v>
      </c>
      <c r="N146" s="254" t="s">
        <v>41</v>
      </c>
      <c r="O146" s="89"/>
      <c r="P146" s="240">
        <f>O146*H146</f>
        <v>0</v>
      </c>
      <c r="Q146" s="240">
        <v>0.065000000000000002</v>
      </c>
      <c r="R146" s="240">
        <f>Q146*H146</f>
        <v>0.82062500000000005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90</v>
      </c>
      <c r="AT146" s="242" t="s">
        <v>177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585</v>
      </c>
    </row>
    <row r="147" s="2" customFormat="1" ht="33" customHeight="1">
      <c r="A147" s="35"/>
      <c r="B147" s="36"/>
      <c r="C147" s="230" t="s">
        <v>220</v>
      </c>
      <c r="D147" s="230" t="s">
        <v>152</v>
      </c>
      <c r="E147" s="231" t="s">
        <v>540</v>
      </c>
      <c r="F147" s="232" t="s">
        <v>541</v>
      </c>
      <c r="G147" s="233" t="s">
        <v>155</v>
      </c>
      <c r="H147" s="234">
        <v>21</v>
      </c>
      <c r="I147" s="235"/>
      <c r="J147" s="236">
        <f>ROUND(I147*H147,2)</f>
        <v>0</v>
      </c>
      <c r="K147" s="237"/>
      <c r="L147" s="41"/>
      <c r="M147" s="238" t="s">
        <v>1</v>
      </c>
      <c r="N147" s="239" t="s">
        <v>41</v>
      </c>
      <c r="O147" s="89"/>
      <c r="P147" s="240">
        <f>O147*H147</f>
        <v>0</v>
      </c>
      <c r="Q147" s="240">
        <v>0.19697000000000001</v>
      </c>
      <c r="R147" s="240">
        <f>Q147*H147</f>
        <v>4.1363700000000003</v>
      </c>
      <c r="S147" s="240">
        <v>0</v>
      </c>
      <c r="T147" s="241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106</v>
      </c>
      <c r="AT147" s="242" t="s">
        <v>152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586</v>
      </c>
    </row>
    <row r="148" s="2" customFormat="1" ht="24.15" customHeight="1">
      <c r="A148" s="35"/>
      <c r="B148" s="36"/>
      <c r="C148" s="244" t="s">
        <v>224</v>
      </c>
      <c r="D148" s="244" t="s">
        <v>177</v>
      </c>
      <c r="E148" s="245" t="s">
        <v>266</v>
      </c>
      <c r="F148" s="246" t="s">
        <v>267</v>
      </c>
      <c r="G148" s="247" t="s">
        <v>250</v>
      </c>
      <c r="H148" s="248">
        <v>21.210000000000001</v>
      </c>
      <c r="I148" s="249"/>
      <c r="J148" s="250">
        <f>ROUND(I148*H148,2)</f>
        <v>0</v>
      </c>
      <c r="K148" s="251"/>
      <c r="L148" s="252"/>
      <c r="M148" s="253" t="s">
        <v>1</v>
      </c>
      <c r="N148" s="254" t="s">
        <v>41</v>
      </c>
      <c r="O148" s="89"/>
      <c r="P148" s="240">
        <f>O148*H148</f>
        <v>0</v>
      </c>
      <c r="Q148" s="240">
        <v>0.048000000000000001</v>
      </c>
      <c r="R148" s="240">
        <f>Q148*H148</f>
        <v>1.0180800000000001</v>
      </c>
      <c r="S148" s="240">
        <v>0</v>
      </c>
      <c r="T148" s="24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90</v>
      </c>
      <c r="AT148" s="242" t="s">
        <v>177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106</v>
      </c>
      <c r="BM148" s="242" t="s">
        <v>587</v>
      </c>
    </row>
    <row r="149" s="2" customFormat="1" ht="37.8" customHeight="1">
      <c r="A149" s="35"/>
      <c r="B149" s="36"/>
      <c r="C149" s="230" t="s">
        <v>7</v>
      </c>
      <c r="D149" s="230" t="s">
        <v>152</v>
      </c>
      <c r="E149" s="231" t="s">
        <v>423</v>
      </c>
      <c r="F149" s="232" t="s">
        <v>424</v>
      </c>
      <c r="G149" s="233" t="s">
        <v>155</v>
      </c>
      <c r="H149" s="234">
        <v>205.59999999999999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0.098530000000000006</v>
      </c>
      <c r="R149" s="240">
        <f>Q149*H149</f>
        <v>20.257768000000002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588</v>
      </c>
    </row>
    <row r="150" s="2" customFormat="1" ht="21.75" customHeight="1">
      <c r="A150" s="35"/>
      <c r="B150" s="36"/>
      <c r="C150" s="244" t="s">
        <v>231</v>
      </c>
      <c r="D150" s="244" t="s">
        <v>177</v>
      </c>
      <c r="E150" s="245" t="s">
        <v>274</v>
      </c>
      <c r="F150" s="246" t="s">
        <v>275</v>
      </c>
      <c r="G150" s="247" t="s">
        <v>250</v>
      </c>
      <c r="H150" s="248">
        <v>207.65600000000001</v>
      </c>
      <c r="I150" s="249"/>
      <c r="J150" s="250">
        <f>ROUND(I150*H150,2)</f>
        <v>0</v>
      </c>
      <c r="K150" s="251"/>
      <c r="L150" s="252"/>
      <c r="M150" s="253" t="s">
        <v>1</v>
      </c>
      <c r="N150" s="254" t="s">
        <v>41</v>
      </c>
      <c r="O150" s="89"/>
      <c r="P150" s="240">
        <f>O150*H150</f>
        <v>0</v>
      </c>
      <c r="Q150" s="240">
        <v>0.023</v>
      </c>
      <c r="R150" s="240">
        <f>Q150*H150</f>
        <v>4.7760879999999997</v>
      </c>
      <c r="S150" s="240">
        <v>0</v>
      </c>
      <c r="T150" s="241">
        <f>S150*H150</f>
        <v>0</v>
      </c>
      <c r="U150" s="35"/>
      <c r="V150" s="35"/>
      <c r="W150" s="35"/>
      <c r="X150" s="35"/>
      <c r="Y150" s="35"/>
      <c r="Z150" s="35"/>
      <c r="AA150" s="35"/>
      <c r="AB150" s="35"/>
      <c r="AC150" s="35"/>
      <c r="AD150" s="35"/>
      <c r="AE150" s="35"/>
      <c r="AR150" s="242" t="s">
        <v>90</v>
      </c>
      <c r="AT150" s="242" t="s">
        <v>177</v>
      </c>
      <c r="AU150" s="242" t="s">
        <v>87</v>
      </c>
      <c r="AY150" s="14" t="s">
        <v>150</v>
      </c>
      <c r="BE150" s="243">
        <f>IF(N150="základná",J150,0)</f>
        <v>0</v>
      </c>
      <c r="BF150" s="243">
        <f>IF(N150="znížená",J150,0)</f>
        <v>0</v>
      </c>
      <c r="BG150" s="243">
        <f>IF(N150="zákl. prenesená",J150,0)</f>
        <v>0</v>
      </c>
      <c r="BH150" s="243">
        <f>IF(N150="zníž. prenesená",J150,0)</f>
        <v>0</v>
      </c>
      <c r="BI150" s="243">
        <f>IF(N150="nulová",J150,0)</f>
        <v>0</v>
      </c>
      <c r="BJ150" s="14" t="s">
        <v>87</v>
      </c>
      <c r="BK150" s="243">
        <f>ROUND(I150*H150,2)</f>
        <v>0</v>
      </c>
      <c r="BL150" s="14" t="s">
        <v>106</v>
      </c>
      <c r="BM150" s="242" t="s">
        <v>589</v>
      </c>
    </row>
    <row r="151" s="2" customFormat="1" ht="33" customHeight="1">
      <c r="A151" s="35"/>
      <c r="B151" s="36"/>
      <c r="C151" s="230" t="s">
        <v>235</v>
      </c>
      <c r="D151" s="230" t="s">
        <v>152</v>
      </c>
      <c r="E151" s="231" t="s">
        <v>427</v>
      </c>
      <c r="F151" s="232" t="s">
        <v>428</v>
      </c>
      <c r="G151" s="233" t="s">
        <v>159</v>
      </c>
      <c r="H151" s="234">
        <v>5.452</v>
      </c>
      <c r="I151" s="235"/>
      <c r="J151" s="236">
        <f>ROUND(I151*H151,2)</f>
        <v>0</v>
      </c>
      <c r="K151" s="237"/>
      <c r="L151" s="41"/>
      <c r="M151" s="238" t="s">
        <v>1</v>
      </c>
      <c r="N151" s="239" t="s">
        <v>41</v>
      </c>
      <c r="O151" s="89"/>
      <c r="P151" s="240">
        <f>O151*H151</f>
        <v>0</v>
      </c>
      <c r="Q151" s="240">
        <v>2.2010900000000002</v>
      </c>
      <c r="R151" s="240">
        <f>Q151*H151</f>
        <v>12.000342680000001</v>
      </c>
      <c r="S151" s="240">
        <v>0</v>
      </c>
      <c r="T151" s="24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42" t="s">
        <v>106</v>
      </c>
      <c r="AT151" s="242" t="s">
        <v>152</v>
      </c>
      <c r="AU151" s="242" t="s">
        <v>87</v>
      </c>
      <c r="AY151" s="14" t="s">
        <v>150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4" t="s">
        <v>87</v>
      </c>
      <c r="BK151" s="243">
        <f>ROUND(I151*H151,2)</f>
        <v>0</v>
      </c>
      <c r="BL151" s="14" t="s">
        <v>106</v>
      </c>
      <c r="BM151" s="242" t="s">
        <v>590</v>
      </c>
    </row>
    <row r="152" s="2" customFormat="1" ht="24.15" customHeight="1">
      <c r="A152" s="35"/>
      <c r="B152" s="36"/>
      <c r="C152" s="230" t="s">
        <v>239</v>
      </c>
      <c r="D152" s="230" t="s">
        <v>152</v>
      </c>
      <c r="E152" s="231" t="s">
        <v>431</v>
      </c>
      <c r="F152" s="232" t="s">
        <v>432</v>
      </c>
      <c r="G152" s="233" t="s">
        <v>155</v>
      </c>
      <c r="H152" s="234">
        <v>15</v>
      </c>
      <c r="I152" s="235"/>
      <c r="J152" s="236">
        <f>ROUND(I152*H152,2)</f>
        <v>0</v>
      </c>
      <c r="K152" s="237"/>
      <c r="L152" s="41"/>
      <c r="M152" s="238" t="s">
        <v>1</v>
      </c>
      <c r="N152" s="239" t="s">
        <v>41</v>
      </c>
      <c r="O152" s="89"/>
      <c r="P152" s="240">
        <f>O152*H152</f>
        <v>0</v>
      </c>
      <c r="Q152" s="240">
        <v>0</v>
      </c>
      <c r="R152" s="240">
        <f>Q152*H152</f>
        <v>0</v>
      </c>
      <c r="S152" s="240">
        <v>0</v>
      </c>
      <c r="T152" s="241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2" t="s">
        <v>106</v>
      </c>
      <c r="AT152" s="242" t="s">
        <v>152</v>
      </c>
      <c r="AU152" s="242" t="s">
        <v>87</v>
      </c>
      <c r="AY152" s="14" t="s">
        <v>150</v>
      </c>
      <c r="BE152" s="243">
        <f>IF(N152="základná",J152,0)</f>
        <v>0</v>
      </c>
      <c r="BF152" s="243">
        <f>IF(N152="znížená",J152,0)</f>
        <v>0</v>
      </c>
      <c r="BG152" s="243">
        <f>IF(N152="zákl. prenesená",J152,0)</f>
        <v>0</v>
      </c>
      <c r="BH152" s="243">
        <f>IF(N152="zníž. prenesená",J152,0)</f>
        <v>0</v>
      </c>
      <c r="BI152" s="243">
        <f>IF(N152="nulová",J152,0)</f>
        <v>0</v>
      </c>
      <c r="BJ152" s="14" t="s">
        <v>87</v>
      </c>
      <c r="BK152" s="243">
        <f>ROUND(I152*H152,2)</f>
        <v>0</v>
      </c>
      <c r="BL152" s="14" t="s">
        <v>106</v>
      </c>
      <c r="BM152" s="242" t="s">
        <v>591</v>
      </c>
    </row>
    <row r="153" s="2" customFormat="1" ht="24.15" customHeight="1">
      <c r="A153" s="35"/>
      <c r="B153" s="36"/>
      <c r="C153" s="230" t="s">
        <v>243</v>
      </c>
      <c r="D153" s="230" t="s">
        <v>152</v>
      </c>
      <c r="E153" s="231" t="s">
        <v>382</v>
      </c>
      <c r="F153" s="232" t="s">
        <v>383</v>
      </c>
      <c r="G153" s="233" t="s">
        <v>155</v>
      </c>
      <c r="H153" s="234">
        <v>15</v>
      </c>
      <c r="I153" s="235"/>
      <c r="J153" s="236">
        <f>ROUND(I153*H153,2)</f>
        <v>0</v>
      </c>
      <c r="K153" s="237"/>
      <c r="L153" s="41"/>
      <c r="M153" s="238" t="s">
        <v>1</v>
      </c>
      <c r="N153" s="239" t="s">
        <v>41</v>
      </c>
      <c r="O153" s="89"/>
      <c r="P153" s="240">
        <f>O153*H153</f>
        <v>0</v>
      </c>
      <c r="Q153" s="240">
        <v>0</v>
      </c>
      <c r="R153" s="240">
        <f>Q153*H153</f>
        <v>0</v>
      </c>
      <c r="S153" s="240">
        <v>0</v>
      </c>
      <c r="T153" s="241">
        <f>S153*H153</f>
        <v>0</v>
      </c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  <c r="AR153" s="242" t="s">
        <v>106</v>
      </c>
      <c r="AT153" s="242" t="s">
        <v>152</v>
      </c>
      <c r="AU153" s="242" t="s">
        <v>87</v>
      </c>
      <c r="AY153" s="14" t="s">
        <v>150</v>
      </c>
      <c r="BE153" s="243">
        <f>IF(N153="základná",J153,0)</f>
        <v>0</v>
      </c>
      <c r="BF153" s="243">
        <f>IF(N153="znížená",J153,0)</f>
        <v>0</v>
      </c>
      <c r="BG153" s="243">
        <f>IF(N153="zákl. prenesená",J153,0)</f>
        <v>0</v>
      </c>
      <c r="BH153" s="243">
        <f>IF(N153="zníž. prenesená",J153,0)</f>
        <v>0</v>
      </c>
      <c r="BI153" s="243">
        <f>IF(N153="nulová",J153,0)</f>
        <v>0</v>
      </c>
      <c r="BJ153" s="14" t="s">
        <v>87</v>
      </c>
      <c r="BK153" s="243">
        <f>ROUND(I153*H153,2)</f>
        <v>0</v>
      </c>
      <c r="BL153" s="14" t="s">
        <v>106</v>
      </c>
      <c r="BM153" s="242" t="s">
        <v>592</v>
      </c>
    </row>
    <row r="154" s="2" customFormat="1" ht="24.15" customHeight="1">
      <c r="A154" s="35"/>
      <c r="B154" s="36"/>
      <c r="C154" s="230" t="s">
        <v>247</v>
      </c>
      <c r="D154" s="230" t="s">
        <v>152</v>
      </c>
      <c r="E154" s="231" t="s">
        <v>290</v>
      </c>
      <c r="F154" s="232" t="s">
        <v>291</v>
      </c>
      <c r="G154" s="233" t="s">
        <v>292</v>
      </c>
      <c r="H154" s="234">
        <v>101.102</v>
      </c>
      <c r="I154" s="235"/>
      <c r="J154" s="236">
        <f>ROUND(I154*H154,2)</f>
        <v>0</v>
      </c>
      <c r="K154" s="237"/>
      <c r="L154" s="41"/>
      <c r="M154" s="238" t="s">
        <v>1</v>
      </c>
      <c r="N154" s="239" t="s">
        <v>41</v>
      </c>
      <c r="O154" s="89"/>
      <c r="P154" s="240">
        <f>O154*H154</f>
        <v>0</v>
      </c>
      <c r="Q154" s="240">
        <v>0</v>
      </c>
      <c r="R154" s="240">
        <f>Q154*H154</f>
        <v>0</v>
      </c>
      <c r="S154" s="240">
        <v>0</v>
      </c>
      <c r="T154" s="241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42" t="s">
        <v>106</v>
      </c>
      <c r="AT154" s="242" t="s">
        <v>152</v>
      </c>
      <c r="AU154" s="242" t="s">
        <v>87</v>
      </c>
      <c r="AY154" s="14" t="s">
        <v>150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4" t="s">
        <v>87</v>
      </c>
      <c r="BK154" s="243">
        <f>ROUND(I154*H154,2)</f>
        <v>0</v>
      </c>
      <c r="BL154" s="14" t="s">
        <v>106</v>
      </c>
      <c r="BM154" s="242" t="s">
        <v>593</v>
      </c>
    </row>
    <row r="155" s="2" customFormat="1" ht="24.15" customHeight="1">
      <c r="A155" s="35"/>
      <c r="B155" s="36"/>
      <c r="C155" s="230" t="s">
        <v>253</v>
      </c>
      <c r="D155" s="230" t="s">
        <v>152</v>
      </c>
      <c r="E155" s="231" t="s">
        <v>295</v>
      </c>
      <c r="F155" s="232" t="s">
        <v>296</v>
      </c>
      <c r="G155" s="233" t="s">
        <v>292</v>
      </c>
      <c r="H155" s="234">
        <v>1920.9380000000001</v>
      </c>
      <c r="I155" s="235"/>
      <c r="J155" s="236">
        <f>ROUND(I155*H155,2)</f>
        <v>0</v>
      </c>
      <c r="K155" s="237"/>
      <c r="L155" s="41"/>
      <c r="M155" s="238" t="s">
        <v>1</v>
      </c>
      <c r="N155" s="239" t="s">
        <v>41</v>
      </c>
      <c r="O155" s="89"/>
      <c r="P155" s="240">
        <f>O155*H155</f>
        <v>0</v>
      </c>
      <c r="Q155" s="240">
        <v>0</v>
      </c>
      <c r="R155" s="240">
        <f>Q155*H155</f>
        <v>0</v>
      </c>
      <c r="S155" s="240">
        <v>0</v>
      </c>
      <c r="T155" s="241">
        <f>S155*H155</f>
        <v>0</v>
      </c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  <c r="AR155" s="242" t="s">
        <v>106</v>
      </c>
      <c r="AT155" s="242" t="s">
        <v>152</v>
      </c>
      <c r="AU155" s="242" t="s">
        <v>87</v>
      </c>
      <c r="AY155" s="14" t="s">
        <v>150</v>
      </c>
      <c r="BE155" s="243">
        <f>IF(N155="základná",J155,0)</f>
        <v>0</v>
      </c>
      <c r="BF155" s="243">
        <f>IF(N155="znížená",J155,0)</f>
        <v>0</v>
      </c>
      <c r="BG155" s="243">
        <f>IF(N155="zákl. prenesená",J155,0)</f>
        <v>0</v>
      </c>
      <c r="BH155" s="243">
        <f>IF(N155="zníž. prenesená",J155,0)</f>
        <v>0</v>
      </c>
      <c r="BI155" s="243">
        <f>IF(N155="nulová",J155,0)</f>
        <v>0</v>
      </c>
      <c r="BJ155" s="14" t="s">
        <v>87</v>
      </c>
      <c r="BK155" s="243">
        <f>ROUND(I155*H155,2)</f>
        <v>0</v>
      </c>
      <c r="BL155" s="14" t="s">
        <v>106</v>
      </c>
      <c r="BM155" s="242" t="s">
        <v>594</v>
      </c>
    </row>
    <row r="156" s="2" customFormat="1" ht="24.15" customHeight="1">
      <c r="A156" s="35"/>
      <c r="B156" s="36"/>
      <c r="C156" s="230" t="s">
        <v>257</v>
      </c>
      <c r="D156" s="230" t="s">
        <v>152</v>
      </c>
      <c r="E156" s="231" t="s">
        <v>299</v>
      </c>
      <c r="F156" s="232" t="s">
        <v>300</v>
      </c>
      <c r="G156" s="233" t="s">
        <v>292</v>
      </c>
      <c r="H156" s="234">
        <v>101.102</v>
      </c>
      <c r="I156" s="235"/>
      <c r="J156" s="236">
        <f>ROUND(I156*H156,2)</f>
        <v>0</v>
      </c>
      <c r="K156" s="237"/>
      <c r="L156" s="41"/>
      <c r="M156" s="238" t="s">
        <v>1</v>
      </c>
      <c r="N156" s="239" t="s">
        <v>41</v>
      </c>
      <c r="O156" s="89"/>
      <c r="P156" s="240">
        <f>O156*H156</f>
        <v>0</v>
      </c>
      <c r="Q156" s="240">
        <v>0</v>
      </c>
      <c r="R156" s="240">
        <f>Q156*H156</f>
        <v>0</v>
      </c>
      <c r="S156" s="240">
        <v>0</v>
      </c>
      <c r="T156" s="241">
        <f>S156*H156</f>
        <v>0</v>
      </c>
      <c r="U156" s="35"/>
      <c r="V156" s="35"/>
      <c r="W156" s="35"/>
      <c r="X156" s="35"/>
      <c r="Y156" s="35"/>
      <c r="Z156" s="35"/>
      <c r="AA156" s="35"/>
      <c r="AB156" s="35"/>
      <c r="AC156" s="35"/>
      <c r="AD156" s="35"/>
      <c r="AE156" s="35"/>
      <c r="AR156" s="242" t="s">
        <v>106</v>
      </c>
      <c r="AT156" s="242" t="s">
        <v>152</v>
      </c>
      <c r="AU156" s="242" t="s">
        <v>87</v>
      </c>
      <c r="AY156" s="14" t="s">
        <v>150</v>
      </c>
      <c r="BE156" s="243">
        <f>IF(N156="základná",J156,0)</f>
        <v>0</v>
      </c>
      <c r="BF156" s="243">
        <f>IF(N156="znížená",J156,0)</f>
        <v>0</v>
      </c>
      <c r="BG156" s="243">
        <f>IF(N156="zákl. prenesená",J156,0)</f>
        <v>0</v>
      </c>
      <c r="BH156" s="243">
        <f>IF(N156="zníž. prenesená",J156,0)</f>
        <v>0</v>
      </c>
      <c r="BI156" s="243">
        <f>IF(N156="nulová",J156,0)</f>
        <v>0</v>
      </c>
      <c r="BJ156" s="14" t="s">
        <v>87</v>
      </c>
      <c r="BK156" s="243">
        <f>ROUND(I156*H156,2)</f>
        <v>0</v>
      </c>
      <c r="BL156" s="14" t="s">
        <v>106</v>
      </c>
      <c r="BM156" s="242" t="s">
        <v>595</v>
      </c>
    </row>
    <row r="157" s="2" customFormat="1" ht="24.15" customHeight="1">
      <c r="A157" s="35"/>
      <c r="B157" s="36"/>
      <c r="C157" s="230" t="s">
        <v>261</v>
      </c>
      <c r="D157" s="230" t="s">
        <v>152</v>
      </c>
      <c r="E157" s="231" t="s">
        <v>303</v>
      </c>
      <c r="F157" s="232" t="s">
        <v>388</v>
      </c>
      <c r="G157" s="233" t="s">
        <v>292</v>
      </c>
      <c r="H157" s="234">
        <v>101.102</v>
      </c>
      <c r="I157" s="235"/>
      <c r="J157" s="236">
        <f>ROUND(I157*H157,2)</f>
        <v>0</v>
      </c>
      <c r="K157" s="237"/>
      <c r="L157" s="41"/>
      <c r="M157" s="238" t="s">
        <v>1</v>
      </c>
      <c r="N157" s="239" t="s">
        <v>41</v>
      </c>
      <c r="O157" s="89"/>
      <c r="P157" s="240">
        <f>O157*H157</f>
        <v>0</v>
      </c>
      <c r="Q157" s="240">
        <v>0</v>
      </c>
      <c r="R157" s="240">
        <f>Q157*H157</f>
        <v>0</v>
      </c>
      <c r="S157" s="240">
        <v>0</v>
      </c>
      <c r="T157" s="241">
        <f>S157*H157</f>
        <v>0</v>
      </c>
      <c r="U157" s="35"/>
      <c r="V157" s="35"/>
      <c r="W157" s="35"/>
      <c r="X157" s="35"/>
      <c r="Y157" s="35"/>
      <c r="Z157" s="35"/>
      <c r="AA157" s="35"/>
      <c r="AB157" s="35"/>
      <c r="AC157" s="35"/>
      <c r="AD157" s="35"/>
      <c r="AE157" s="35"/>
      <c r="AR157" s="242" t="s">
        <v>106</v>
      </c>
      <c r="AT157" s="242" t="s">
        <v>152</v>
      </c>
      <c r="AU157" s="242" t="s">
        <v>87</v>
      </c>
      <c r="AY157" s="14" t="s">
        <v>150</v>
      </c>
      <c r="BE157" s="243">
        <f>IF(N157="základná",J157,0)</f>
        <v>0</v>
      </c>
      <c r="BF157" s="243">
        <f>IF(N157="znížená",J157,0)</f>
        <v>0</v>
      </c>
      <c r="BG157" s="243">
        <f>IF(N157="zákl. prenesená",J157,0)</f>
        <v>0</v>
      </c>
      <c r="BH157" s="243">
        <f>IF(N157="zníž. prenesená",J157,0)</f>
        <v>0</v>
      </c>
      <c r="BI157" s="243">
        <f>IF(N157="nulová",J157,0)</f>
        <v>0</v>
      </c>
      <c r="BJ157" s="14" t="s">
        <v>87</v>
      </c>
      <c r="BK157" s="243">
        <f>ROUND(I157*H157,2)</f>
        <v>0</v>
      </c>
      <c r="BL157" s="14" t="s">
        <v>106</v>
      </c>
      <c r="BM157" s="242" t="s">
        <v>596</v>
      </c>
    </row>
    <row r="158" s="12" customFormat="1" ht="22.8" customHeight="1">
      <c r="A158" s="12"/>
      <c r="B158" s="214"/>
      <c r="C158" s="215"/>
      <c r="D158" s="216" t="s">
        <v>74</v>
      </c>
      <c r="E158" s="228" t="s">
        <v>306</v>
      </c>
      <c r="F158" s="228" t="s">
        <v>307</v>
      </c>
      <c r="G158" s="215"/>
      <c r="H158" s="215"/>
      <c r="I158" s="218"/>
      <c r="J158" s="229">
        <f>BK158</f>
        <v>0</v>
      </c>
      <c r="K158" s="215"/>
      <c r="L158" s="220"/>
      <c r="M158" s="221"/>
      <c r="N158" s="222"/>
      <c r="O158" s="222"/>
      <c r="P158" s="223">
        <f>SUM(P159:P161)</f>
        <v>0</v>
      </c>
      <c r="Q158" s="222"/>
      <c r="R158" s="223">
        <f>SUM(R159:R161)</f>
        <v>0</v>
      </c>
      <c r="S158" s="222"/>
      <c r="T158" s="224">
        <f>SUM(T159:T161)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225" t="s">
        <v>80</v>
      </c>
      <c r="AT158" s="226" t="s">
        <v>74</v>
      </c>
      <c r="AU158" s="226" t="s">
        <v>80</v>
      </c>
      <c r="AY158" s="225" t="s">
        <v>150</v>
      </c>
      <c r="BK158" s="227">
        <f>SUM(BK159:BK161)</f>
        <v>0</v>
      </c>
    </row>
    <row r="159" s="2" customFormat="1" ht="37.8" customHeight="1">
      <c r="A159" s="35"/>
      <c r="B159" s="36"/>
      <c r="C159" s="230" t="s">
        <v>265</v>
      </c>
      <c r="D159" s="230" t="s">
        <v>152</v>
      </c>
      <c r="E159" s="231" t="s">
        <v>309</v>
      </c>
      <c r="F159" s="232" t="s">
        <v>439</v>
      </c>
      <c r="G159" s="233" t="s">
        <v>292</v>
      </c>
      <c r="H159" s="234">
        <v>151.87000000000001</v>
      </c>
      <c r="I159" s="235"/>
      <c r="J159" s="236">
        <f>ROUND(I159*H159,2)</f>
        <v>0</v>
      </c>
      <c r="K159" s="237"/>
      <c r="L159" s="41"/>
      <c r="M159" s="238" t="s">
        <v>1</v>
      </c>
      <c r="N159" s="239" t="s">
        <v>41</v>
      </c>
      <c r="O159" s="89"/>
      <c r="P159" s="240">
        <f>O159*H159</f>
        <v>0</v>
      </c>
      <c r="Q159" s="240">
        <v>0</v>
      </c>
      <c r="R159" s="240">
        <f>Q159*H159</f>
        <v>0</v>
      </c>
      <c r="S159" s="240">
        <v>0</v>
      </c>
      <c r="T159" s="241">
        <f>S159*H159</f>
        <v>0</v>
      </c>
      <c r="U159" s="35"/>
      <c r="V159" s="35"/>
      <c r="W159" s="35"/>
      <c r="X159" s="35"/>
      <c r="Y159" s="35"/>
      <c r="Z159" s="35"/>
      <c r="AA159" s="35"/>
      <c r="AB159" s="35"/>
      <c r="AC159" s="35"/>
      <c r="AD159" s="35"/>
      <c r="AE159" s="35"/>
      <c r="AR159" s="242" t="s">
        <v>106</v>
      </c>
      <c r="AT159" s="242" t="s">
        <v>152</v>
      </c>
      <c r="AU159" s="242" t="s">
        <v>87</v>
      </c>
      <c r="AY159" s="14" t="s">
        <v>150</v>
      </c>
      <c r="BE159" s="243">
        <f>IF(N159="základná",J159,0)</f>
        <v>0</v>
      </c>
      <c r="BF159" s="243">
        <f>IF(N159="znížená",J159,0)</f>
        <v>0</v>
      </c>
      <c r="BG159" s="243">
        <f>IF(N159="zákl. prenesená",J159,0)</f>
        <v>0</v>
      </c>
      <c r="BH159" s="243">
        <f>IF(N159="zníž. prenesená",J159,0)</f>
        <v>0</v>
      </c>
      <c r="BI159" s="243">
        <f>IF(N159="nulová",J159,0)</f>
        <v>0</v>
      </c>
      <c r="BJ159" s="14" t="s">
        <v>87</v>
      </c>
      <c r="BK159" s="243">
        <f>ROUND(I159*H159,2)</f>
        <v>0</v>
      </c>
      <c r="BL159" s="14" t="s">
        <v>106</v>
      </c>
      <c r="BM159" s="242" t="s">
        <v>597</v>
      </c>
    </row>
    <row r="160" s="2" customFormat="1" ht="44.25" customHeight="1">
      <c r="A160" s="35"/>
      <c r="B160" s="36"/>
      <c r="C160" s="230" t="s">
        <v>269</v>
      </c>
      <c r="D160" s="230" t="s">
        <v>152</v>
      </c>
      <c r="E160" s="231" t="s">
        <v>554</v>
      </c>
      <c r="F160" s="232" t="s">
        <v>555</v>
      </c>
      <c r="G160" s="233" t="s">
        <v>292</v>
      </c>
      <c r="H160" s="234">
        <v>151.87000000000001</v>
      </c>
      <c r="I160" s="235"/>
      <c r="J160" s="236">
        <f>ROUND(I160*H160,2)</f>
        <v>0</v>
      </c>
      <c r="K160" s="237"/>
      <c r="L160" s="41"/>
      <c r="M160" s="238" t="s">
        <v>1</v>
      </c>
      <c r="N160" s="239" t="s">
        <v>41</v>
      </c>
      <c r="O160" s="89"/>
      <c r="P160" s="240">
        <f>O160*H160</f>
        <v>0</v>
      </c>
      <c r="Q160" s="240">
        <v>0</v>
      </c>
      <c r="R160" s="240">
        <f>Q160*H160</f>
        <v>0</v>
      </c>
      <c r="S160" s="240">
        <v>0</v>
      </c>
      <c r="T160" s="241">
        <f>S160*H160</f>
        <v>0</v>
      </c>
      <c r="U160" s="35"/>
      <c r="V160" s="35"/>
      <c r="W160" s="35"/>
      <c r="X160" s="35"/>
      <c r="Y160" s="35"/>
      <c r="Z160" s="35"/>
      <c r="AA160" s="35"/>
      <c r="AB160" s="35"/>
      <c r="AC160" s="35"/>
      <c r="AD160" s="35"/>
      <c r="AE160" s="35"/>
      <c r="AR160" s="242" t="s">
        <v>106</v>
      </c>
      <c r="AT160" s="242" t="s">
        <v>152</v>
      </c>
      <c r="AU160" s="242" t="s">
        <v>87</v>
      </c>
      <c r="AY160" s="14" t="s">
        <v>150</v>
      </c>
      <c r="BE160" s="243">
        <f>IF(N160="základná",J160,0)</f>
        <v>0</v>
      </c>
      <c r="BF160" s="243">
        <f>IF(N160="znížená",J160,0)</f>
        <v>0</v>
      </c>
      <c r="BG160" s="243">
        <f>IF(N160="zákl. prenesená",J160,0)</f>
        <v>0</v>
      </c>
      <c r="BH160" s="243">
        <f>IF(N160="zníž. prenesená",J160,0)</f>
        <v>0</v>
      </c>
      <c r="BI160" s="243">
        <f>IF(N160="nulová",J160,0)</f>
        <v>0</v>
      </c>
      <c r="BJ160" s="14" t="s">
        <v>87</v>
      </c>
      <c r="BK160" s="243">
        <f>ROUND(I160*H160,2)</f>
        <v>0</v>
      </c>
      <c r="BL160" s="14" t="s">
        <v>106</v>
      </c>
      <c r="BM160" s="242" t="s">
        <v>598</v>
      </c>
    </row>
    <row r="161" s="2" customFormat="1" ht="33" customHeight="1">
      <c r="A161" s="35"/>
      <c r="B161" s="36"/>
      <c r="C161" s="230" t="s">
        <v>273</v>
      </c>
      <c r="D161" s="230" t="s">
        <v>152</v>
      </c>
      <c r="E161" s="231" t="s">
        <v>557</v>
      </c>
      <c r="F161" s="232" t="s">
        <v>558</v>
      </c>
      <c r="G161" s="233" t="s">
        <v>292</v>
      </c>
      <c r="H161" s="234">
        <v>151.87000000000001</v>
      </c>
      <c r="I161" s="235"/>
      <c r="J161" s="236">
        <f>ROUND(I161*H161,2)</f>
        <v>0</v>
      </c>
      <c r="K161" s="237"/>
      <c r="L161" s="41"/>
      <c r="M161" s="255" t="s">
        <v>1</v>
      </c>
      <c r="N161" s="256" t="s">
        <v>41</v>
      </c>
      <c r="O161" s="257"/>
      <c r="P161" s="258">
        <f>O161*H161</f>
        <v>0</v>
      </c>
      <c r="Q161" s="258">
        <v>0</v>
      </c>
      <c r="R161" s="258">
        <f>Q161*H161</f>
        <v>0</v>
      </c>
      <c r="S161" s="258">
        <v>0</v>
      </c>
      <c r="T161" s="259">
        <f>S161*H161</f>
        <v>0</v>
      </c>
      <c r="U161" s="35"/>
      <c r="V161" s="35"/>
      <c r="W161" s="35"/>
      <c r="X161" s="35"/>
      <c r="Y161" s="35"/>
      <c r="Z161" s="35"/>
      <c r="AA161" s="35"/>
      <c r="AB161" s="35"/>
      <c r="AC161" s="35"/>
      <c r="AD161" s="35"/>
      <c r="AE161" s="35"/>
      <c r="AR161" s="242" t="s">
        <v>106</v>
      </c>
      <c r="AT161" s="242" t="s">
        <v>152</v>
      </c>
      <c r="AU161" s="242" t="s">
        <v>87</v>
      </c>
      <c r="AY161" s="14" t="s">
        <v>150</v>
      </c>
      <c r="BE161" s="243">
        <f>IF(N161="základná",J161,0)</f>
        <v>0</v>
      </c>
      <c r="BF161" s="243">
        <f>IF(N161="znížená",J161,0)</f>
        <v>0</v>
      </c>
      <c r="BG161" s="243">
        <f>IF(N161="zákl. prenesená",J161,0)</f>
        <v>0</v>
      </c>
      <c r="BH161" s="243">
        <f>IF(N161="zníž. prenesená",J161,0)</f>
        <v>0</v>
      </c>
      <c r="BI161" s="243">
        <f>IF(N161="nulová",J161,0)</f>
        <v>0</v>
      </c>
      <c r="BJ161" s="14" t="s">
        <v>87</v>
      </c>
      <c r="BK161" s="243">
        <f>ROUND(I161*H161,2)</f>
        <v>0</v>
      </c>
      <c r="BL161" s="14" t="s">
        <v>106</v>
      </c>
      <c r="BM161" s="242" t="s">
        <v>599</v>
      </c>
    </row>
    <row r="162" s="2" customFormat="1" ht="6.96" customHeight="1">
      <c r="A162" s="35"/>
      <c r="B162" s="64"/>
      <c r="C162" s="65"/>
      <c r="D162" s="65"/>
      <c r="E162" s="65"/>
      <c r="F162" s="65"/>
      <c r="G162" s="65"/>
      <c r="H162" s="65"/>
      <c r="I162" s="65"/>
      <c r="J162" s="65"/>
      <c r="K162" s="65"/>
      <c r="L162" s="41"/>
      <c r="M162" s="35"/>
      <c r="O162" s="35"/>
      <c r="P162" s="35"/>
      <c r="Q162" s="35"/>
      <c r="R162" s="35"/>
      <c r="S162" s="35"/>
      <c r="T162" s="35"/>
      <c r="U162" s="35"/>
      <c r="V162" s="35"/>
      <c r="W162" s="35"/>
      <c r="X162" s="35"/>
      <c r="Y162" s="35"/>
      <c r="Z162" s="35"/>
      <c r="AA162" s="35"/>
      <c r="AB162" s="35"/>
      <c r="AC162" s="35"/>
      <c r="AD162" s="35"/>
      <c r="AE162" s="35"/>
    </row>
  </sheetData>
  <sheetProtection sheet="1" autoFilter="0" formatColumns="0" formatRows="0" objects="1" scenarios="1" spinCount="100000" saltValue="9vx56F7McvR/Eb+iglGXPyBN8KTN0Q86rYznHl+fCNnddQoSmYQFczcpOv2yxEtMExVrlt7PYL4wHpoCJ/nWcg==" hashValue="yaxfzk30FU1nYyGaT/pj9KEFGjcO3MWFt8VBVfwF2em1Dt/DicZ25HffBpSFal/FKToCdUeemgFlrGrHnpm8IA==" algorithmName="SHA-512" password="CC35"/>
  <autoFilter ref="C124:K161"/>
  <mergeCells count="12">
    <mergeCell ref="E7:H7"/>
    <mergeCell ref="E9:H9"/>
    <mergeCell ref="E11:H11"/>
    <mergeCell ref="E20:H20"/>
    <mergeCell ref="E29:H29"/>
    <mergeCell ref="E85:H85"/>
    <mergeCell ref="E87:H87"/>
    <mergeCell ref="E89:H89"/>
    <mergeCell ref="E113:H113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9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108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16.5" customHeight="1">
      <c r="A9" s="35"/>
      <c r="B9" s="41"/>
      <c r="C9" s="35"/>
      <c r="D9" s="35"/>
      <c r="E9" s="150" t="s">
        <v>600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ROUND(J123,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ROUND((SUM(BE123:BE148)),  2)</f>
        <v>0</v>
      </c>
      <c r="G33" s="158"/>
      <c r="H33" s="158"/>
      <c r="I33" s="165">
        <v>0.20000000000000001</v>
      </c>
      <c r="J33" s="164">
        <f>ROUND(((SUM(BE123:BE148))*I33),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ROUND((SUM(BF123:BF148)),  2)</f>
        <v>0</v>
      </c>
      <c r="G34" s="158"/>
      <c r="H34" s="158"/>
      <c r="I34" s="165">
        <v>0.20000000000000001</v>
      </c>
      <c r="J34" s="164">
        <f>ROUND(((SUM(BF123:BF148))*I34),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ROUND((SUM(BG123:BG148)),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ROUND((SUM(BH123:BH148)),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ROUND((SUM(BI123:BI148)),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16.5" customHeight="1">
      <c r="A87" s="35"/>
      <c r="B87" s="36"/>
      <c r="C87" s="37"/>
      <c r="D87" s="37"/>
      <c r="E87" s="74" t="str">
        <f>E9</f>
        <v>4 - SO 04 - Chodník na Gaštanovej ulici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J123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J124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J125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131</v>
      </c>
      <c r="E99" s="199"/>
      <c r="F99" s="199"/>
      <c r="G99" s="199"/>
      <c r="H99" s="199"/>
      <c r="I99" s="199"/>
      <c r="J99" s="200">
        <f>J128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132</v>
      </c>
      <c r="E100" s="199"/>
      <c r="F100" s="199"/>
      <c r="G100" s="199"/>
      <c r="H100" s="199"/>
      <c r="I100" s="199"/>
      <c r="J100" s="200">
        <f>J132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133</v>
      </c>
      <c r="E101" s="199"/>
      <c r="F101" s="199"/>
      <c r="G101" s="199"/>
      <c r="H101" s="199"/>
      <c r="I101" s="199"/>
      <c r="J101" s="200">
        <f>J144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9" customFormat="1" ht="24.96" customHeight="1">
      <c r="A102" s="9"/>
      <c r="B102" s="191"/>
      <c r="C102" s="192"/>
      <c r="D102" s="193" t="s">
        <v>134</v>
      </c>
      <c r="E102" s="194"/>
      <c r="F102" s="194"/>
      <c r="G102" s="194"/>
      <c r="H102" s="194"/>
      <c r="I102" s="194"/>
      <c r="J102" s="195">
        <f>J146</f>
        <v>0</v>
      </c>
      <c r="K102" s="192"/>
      <c r="L102" s="196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hidden="1" s="10" customFormat="1" ht="19.92" customHeight="1">
      <c r="A103" s="10"/>
      <c r="B103" s="197"/>
      <c r="C103" s="131"/>
      <c r="D103" s="198" t="s">
        <v>135</v>
      </c>
      <c r="E103" s="199"/>
      <c r="F103" s="199"/>
      <c r="G103" s="199"/>
      <c r="H103" s="199"/>
      <c r="I103" s="199"/>
      <c r="J103" s="200">
        <f>J147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2" customFormat="1" ht="21.84" customHeight="1">
      <c r="A104" s="35"/>
      <c r="B104" s="36"/>
      <c r="C104" s="37"/>
      <c r="D104" s="37"/>
      <c r="E104" s="37"/>
      <c r="F104" s="37"/>
      <c r="G104" s="37"/>
      <c r="H104" s="37"/>
      <c r="I104" s="37"/>
      <c r="J104" s="37"/>
      <c r="K104" s="37"/>
      <c r="L104" s="61"/>
      <c r="S104" s="35"/>
      <c r="T104" s="35"/>
      <c r="U104" s="35"/>
      <c r="V104" s="35"/>
      <c r="W104" s="35"/>
      <c r="X104" s="35"/>
      <c r="Y104" s="35"/>
      <c r="Z104" s="35"/>
      <c r="AA104" s="35"/>
      <c r="AB104" s="35"/>
      <c r="AC104" s="35"/>
      <c r="AD104" s="35"/>
      <c r="AE104" s="35"/>
    </row>
    <row r="105" hidden="1" s="2" customFormat="1" ht="6.96" customHeight="1">
      <c r="A105" s="35"/>
      <c r="B105" s="64"/>
      <c r="C105" s="65"/>
      <c r="D105" s="65"/>
      <c r="E105" s="65"/>
      <c r="F105" s="65"/>
      <c r="G105" s="65"/>
      <c r="H105" s="65"/>
      <c r="I105" s="65"/>
      <c r="J105" s="65"/>
      <c r="K105" s="65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/>
    <row r="107" hidden="1"/>
    <row r="108" hidden="1"/>
    <row r="109" s="2" customFormat="1" ht="6.96" customHeight="1">
      <c r="A109" s="35"/>
      <c r="B109" s="66"/>
      <c r="C109" s="67"/>
      <c r="D109" s="67"/>
      <c r="E109" s="67"/>
      <c r="F109" s="67"/>
      <c r="G109" s="67"/>
      <c r="H109" s="67"/>
      <c r="I109" s="67"/>
      <c r="J109" s="67"/>
      <c r="K109" s="67"/>
      <c r="L109" s="61"/>
      <c r="S109" s="35"/>
      <c r="T109" s="35"/>
      <c r="U109" s="35"/>
      <c r="V109" s="35"/>
      <c r="W109" s="35"/>
      <c r="X109" s="35"/>
      <c r="Y109" s="35"/>
      <c r="Z109" s="35"/>
      <c r="AA109" s="35"/>
      <c r="AB109" s="35"/>
      <c r="AC109" s="35"/>
      <c r="AD109" s="35"/>
      <c r="AE109" s="35"/>
    </row>
    <row r="110" s="2" customFormat="1" ht="24.96" customHeight="1">
      <c r="A110" s="35"/>
      <c r="B110" s="36"/>
      <c r="C110" s="20" t="s">
        <v>136</v>
      </c>
      <c r="D110" s="37"/>
      <c r="E110" s="37"/>
      <c r="F110" s="37"/>
      <c r="G110" s="37"/>
      <c r="H110" s="37"/>
      <c r="I110" s="37"/>
      <c r="J110" s="37"/>
      <c r="K110" s="3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6.96" customHeight="1">
      <c r="A111" s="35"/>
      <c r="B111" s="36"/>
      <c r="C111" s="37"/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12" customHeight="1">
      <c r="A112" s="35"/>
      <c r="B112" s="36"/>
      <c r="C112" s="29" t="s">
        <v>15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6.5" customHeight="1">
      <c r="A113" s="35"/>
      <c r="B113" s="36"/>
      <c r="C113" s="37"/>
      <c r="D113" s="37"/>
      <c r="E113" s="186" t="str">
        <f>E7</f>
        <v>Spevnené plochy na území Mesta Humenné 2023</v>
      </c>
      <c r="F113" s="29"/>
      <c r="G113" s="29"/>
      <c r="H113" s="29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119</v>
      </c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6.5" customHeight="1">
      <c r="A115" s="35"/>
      <c r="B115" s="36"/>
      <c r="C115" s="37"/>
      <c r="D115" s="37"/>
      <c r="E115" s="74" t="str">
        <f>E9</f>
        <v>4 - SO 04 - Chodník na Gaštanovej ulici</v>
      </c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6.96" customHeight="1">
      <c r="A116" s="35"/>
      <c r="B116" s="36"/>
      <c r="C116" s="37"/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12" customHeight="1">
      <c r="A117" s="35"/>
      <c r="B117" s="36"/>
      <c r="C117" s="29" t="s">
        <v>19</v>
      </c>
      <c r="D117" s="37"/>
      <c r="E117" s="37"/>
      <c r="F117" s="24" t="str">
        <f>F12</f>
        <v>Humenné</v>
      </c>
      <c r="G117" s="37"/>
      <c r="H117" s="37"/>
      <c r="I117" s="29" t="s">
        <v>21</v>
      </c>
      <c r="J117" s="77" t="str">
        <f>IF(J12="","",J12)</f>
        <v>28. 6. 2023</v>
      </c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5.15" customHeight="1">
      <c r="A119" s="35"/>
      <c r="B119" s="36"/>
      <c r="C119" s="29" t="s">
        <v>23</v>
      </c>
      <c r="D119" s="37"/>
      <c r="E119" s="37"/>
      <c r="F119" s="24" t="str">
        <f>E15</f>
        <v>Mestský úrad Humenné</v>
      </c>
      <c r="G119" s="37"/>
      <c r="H119" s="37"/>
      <c r="I119" s="29" t="s">
        <v>31</v>
      </c>
      <c r="J119" s="33" t="str">
        <f>E21</f>
        <v xml:space="preserve"> 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5.15" customHeight="1">
      <c r="A120" s="35"/>
      <c r="B120" s="36"/>
      <c r="C120" s="29" t="s">
        <v>29</v>
      </c>
      <c r="D120" s="37"/>
      <c r="E120" s="37"/>
      <c r="F120" s="24" t="str">
        <f>IF(E18="","",E18)</f>
        <v>Vyplň údaj</v>
      </c>
      <c r="G120" s="37"/>
      <c r="H120" s="37"/>
      <c r="I120" s="29" t="s">
        <v>33</v>
      </c>
      <c r="J120" s="33" t="str">
        <f>E24</f>
        <v xml:space="preserve"> </v>
      </c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0.32" customHeight="1">
      <c r="A121" s="35"/>
      <c r="B121" s="36"/>
      <c r="C121" s="37"/>
      <c r="D121" s="37"/>
      <c r="E121" s="37"/>
      <c r="F121" s="37"/>
      <c r="G121" s="37"/>
      <c r="H121" s="37"/>
      <c r="I121" s="37"/>
      <c r="J121" s="37"/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11" customFormat="1" ht="29.28" customHeight="1">
      <c r="A122" s="202"/>
      <c r="B122" s="203"/>
      <c r="C122" s="204" t="s">
        <v>137</v>
      </c>
      <c r="D122" s="205" t="s">
        <v>60</v>
      </c>
      <c r="E122" s="205" t="s">
        <v>56</v>
      </c>
      <c r="F122" s="205" t="s">
        <v>57</v>
      </c>
      <c r="G122" s="205" t="s">
        <v>138</v>
      </c>
      <c r="H122" s="205" t="s">
        <v>139</v>
      </c>
      <c r="I122" s="205" t="s">
        <v>140</v>
      </c>
      <c r="J122" s="206" t="s">
        <v>124</v>
      </c>
      <c r="K122" s="207" t="s">
        <v>141</v>
      </c>
      <c r="L122" s="208"/>
      <c r="M122" s="98" t="s">
        <v>1</v>
      </c>
      <c r="N122" s="99" t="s">
        <v>39</v>
      </c>
      <c r="O122" s="99" t="s">
        <v>142</v>
      </c>
      <c r="P122" s="99" t="s">
        <v>143</v>
      </c>
      <c r="Q122" s="99" t="s">
        <v>144</v>
      </c>
      <c r="R122" s="99" t="s">
        <v>145</v>
      </c>
      <c r="S122" s="99" t="s">
        <v>146</v>
      </c>
      <c r="T122" s="100" t="s">
        <v>147</v>
      </c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</row>
    <row r="123" s="2" customFormat="1" ht="22.8" customHeight="1">
      <c r="A123" s="35"/>
      <c r="B123" s="36"/>
      <c r="C123" s="105" t="s">
        <v>125</v>
      </c>
      <c r="D123" s="37"/>
      <c r="E123" s="37"/>
      <c r="F123" s="37"/>
      <c r="G123" s="37"/>
      <c r="H123" s="37"/>
      <c r="I123" s="37"/>
      <c r="J123" s="209">
        <f>BK123</f>
        <v>0</v>
      </c>
      <c r="K123" s="37"/>
      <c r="L123" s="41"/>
      <c r="M123" s="101"/>
      <c r="N123" s="210"/>
      <c r="O123" s="102"/>
      <c r="P123" s="211">
        <f>P124+P146</f>
        <v>0</v>
      </c>
      <c r="Q123" s="102"/>
      <c r="R123" s="211">
        <f>R124+R146</f>
        <v>76.425498000000005</v>
      </c>
      <c r="S123" s="102"/>
      <c r="T123" s="212">
        <f>T124+T146</f>
        <v>29.424999999999997</v>
      </c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  <c r="AT123" s="14" t="s">
        <v>74</v>
      </c>
      <c r="AU123" s="14" t="s">
        <v>126</v>
      </c>
      <c r="BK123" s="213">
        <f>BK124+BK146</f>
        <v>0</v>
      </c>
    </row>
    <row r="124" s="12" customFormat="1" ht="25.92" customHeight="1">
      <c r="A124" s="12"/>
      <c r="B124" s="214"/>
      <c r="C124" s="215"/>
      <c r="D124" s="216" t="s">
        <v>74</v>
      </c>
      <c r="E124" s="217" t="s">
        <v>148</v>
      </c>
      <c r="F124" s="217" t="s">
        <v>149</v>
      </c>
      <c r="G124" s="215"/>
      <c r="H124" s="215"/>
      <c r="I124" s="218"/>
      <c r="J124" s="219">
        <f>BK124</f>
        <v>0</v>
      </c>
      <c r="K124" s="215"/>
      <c r="L124" s="220"/>
      <c r="M124" s="221"/>
      <c r="N124" s="222"/>
      <c r="O124" s="222"/>
      <c r="P124" s="223">
        <f>P125+P128+P132+P144</f>
        <v>0</v>
      </c>
      <c r="Q124" s="222"/>
      <c r="R124" s="223">
        <f>R125+R128+R132+R144</f>
        <v>76.425498000000005</v>
      </c>
      <c r="S124" s="222"/>
      <c r="T124" s="224">
        <f>T125+T128+T132+T144</f>
        <v>29.424999999999997</v>
      </c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R124" s="225" t="s">
        <v>80</v>
      </c>
      <c r="AT124" s="226" t="s">
        <v>74</v>
      </c>
      <c r="AU124" s="226" t="s">
        <v>75</v>
      </c>
      <c r="AY124" s="225" t="s">
        <v>150</v>
      </c>
      <c r="BK124" s="227">
        <f>BK125+BK128+BK132+BK144</f>
        <v>0</v>
      </c>
    </row>
    <row r="125" s="12" customFormat="1" ht="22.8" customHeight="1">
      <c r="A125" s="12"/>
      <c r="B125" s="214"/>
      <c r="C125" s="215"/>
      <c r="D125" s="216" t="s">
        <v>74</v>
      </c>
      <c r="E125" s="228" t="s">
        <v>80</v>
      </c>
      <c r="F125" s="228" t="s">
        <v>151</v>
      </c>
      <c r="G125" s="215"/>
      <c r="H125" s="215"/>
      <c r="I125" s="218"/>
      <c r="J125" s="229">
        <f>BK125</f>
        <v>0</v>
      </c>
      <c r="K125" s="215"/>
      <c r="L125" s="220"/>
      <c r="M125" s="221"/>
      <c r="N125" s="222"/>
      <c r="O125" s="222"/>
      <c r="P125" s="223">
        <f>SUM(P126:P127)</f>
        <v>0</v>
      </c>
      <c r="Q125" s="222"/>
      <c r="R125" s="223">
        <f>SUM(R126:R127)</f>
        <v>0</v>
      </c>
      <c r="S125" s="222"/>
      <c r="T125" s="224">
        <f>SUM(T126:T127)</f>
        <v>29.424999999999997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5" t="s">
        <v>80</v>
      </c>
      <c r="AT125" s="226" t="s">
        <v>74</v>
      </c>
      <c r="AU125" s="226" t="s">
        <v>80</v>
      </c>
      <c r="AY125" s="225" t="s">
        <v>150</v>
      </c>
      <c r="BK125" s="227">
        <f>SUM(BK126:BK127)</f>
        <v>0</v>
      </c>
    </row>
    <row r="126" s="2" customFormat="1" ht="24.15" customHeight="1">
      <c r="A126" s="35"/>
      <c r="B126" s="36"/>
      <c r="C126" s="230" t="s">
        <v>80</v>
      </c>
      <c r="D126" s="230" t="s">
        <v>152</v>
      </c>
      <c r="E126" s="231" t="s">
        <v>448</v>
      </c>
      <c r="F126" s="232" t="s">
        <v>449</v>
      </c>
      <c r="G126" s="233" t="s">
        <v>175</v>
      </c>
      <c r="H126" s="234">
        <v>26.600000000000001</v>
      </c>
      <c r="I126" s="235"/>
      <c r="J126" s="236">
        <f>ROUND(I126*H126,2)</f>
        <v>0</v>
      </c>
      <c r="K126" s="237"/>
      <c r="L126" s="41"/>
      <c r="M126" s="238" t="s">
        <v>1</v>
      </c>
      <c r="N126" s="239" t="s">
        <v>41</v>
      </c>
      <c r="O126" s="89"/>
      <c r="P126" s="240">
        <f>O126*H126</f>
        <v>0</v>
      </c>
      <c r="Q126" s="240">
        <v>0</v>
      </c>
      <c r="R126" s="240">
        <f>Q126*H126</f>
        <v>0</v>
      </c>
      <c r="S126" s="240">
        <v>0.125</v>
      </c>
      <c r="T126" s="241">
        <f>S126*H126</f>
        <v>3.3250000000000002</v>
      </c>
      <c r="U126" s="35"/>
      <c r="V126" s="35"/>
      <c r="W126" s="35"/>
      <c r="X126" s="35"/>
      <c r="Y126" s="35"/>
      <c r="Z126" s="35"/>
      <c r="AA126" s="35"/>
      <c r="AB126" s="35"/>
      <c r="AC126" s="35"/>
      <c r="AD126" s="35"/>
      <c r="AE126" s="35"/>
      <c r="AR126" s="242" t="s">
        <v>106</v>
      </c>
      <c r="AT126" s="242" t="s">
        <v>152</v>
      </c>
      <c r="AU126" s="242" t="s">
        <v>87</v>
      </c>
      <c r="AY126" s="14" t="s">
        <v>150</v>
      </c>
      <c r="BE126" s="243">
        <f>IF(N126="základná",J126,0)</f>
        <v>0</v>
      </c>
      <c r="BF126" s="243">
        <f>IF(N126="znížená",J126,0)</f>
        <v>0</v>
      </c>
      <c r="BG126" s="243">
        <f>IF(N126="zákl. prenesená",J126,0)</f>
        <v>0</v>
      </c>
      <c r="BH126" s="243">
        <f>IF(N126="zníž. prenesená",J126,0)</f>
        <v>0</v>
      </c>
      <c r="BI126" s="243">
        <f>IF(N126="nulová",J126,0)</f>
        <v>0</v>
      </c>
      <c r="BJ126" s="14" t="s">
        <v>87</v>
      </c>
      <c r="BK126" s="243">
        <f>ROUND(I126*H126,2)</f>
        <v>0</v>
      </c>
      <c r="BL126" s="14" t="s">
        <v>106</v>
      </c>
      <c r="BM126" s="242" t="s">
        <v>601</v>
      </c>
    </row>
    <row r="127" s="2" customFormat="1" ht="55.5" customHeight="1">
      <c r="A127" s="35"/>
      <c r="B127" s="36"/>
      <c r="C127" s="230" t="s">
        <v>87</v>
      </c>
      <c r="D127" s="230" t="s">
        <v>152</v>
      </c>
      <c r="E127" s="231" t="s">
        <v>327</v>
      </c>
      <c r="F127" s="232" t="s">
        <v>518</v>
      </c>
      <c r="G127" s="233" t="s">
        <v>155</v>
      </c>
      <c r="H127" s="234">
        <v>180</v>
      </c>
      <c r="I127" s="235"/>
      <c r="J127" s="236">
        <f>ROUND(I127*H127,2)</f>
        <v>0</v>
      </c>
      <c r="K127" s="237"/>
      <c r="L127" s="41"/>
      <c r="M127" s="238" t="s">
        <v>1</v>
      </c>
      <c r="N127" s="239" t="s">
        <v>41</v>
      </c>
      <c r="O127" s="89"/>
      <c r="P127" s="240">
        <f>O127*H127</f>
        <v>0</v>
      </c>
      <c r="Q127" s="240">
        <v>0</v>
      </c>
      <c r="R127" s="240">
        <f>Q127*H127</f>
        <v>0</v>
      </c>
      <c r="S127" s="240">
        <v>0.14499999999999999</v>
      </c>
      <c r="T127" s="241">
        <f>S127*H127</f>
        <v>26.099999999999998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42" t="s">
        <v>106</v>
      </c>
      <c r="AT127" s="242" t="s">
        <v>152</v>
      </c>
      <c r="AU127" s="242" t="s">
        <v>87</v>
      </c>
      <c r="AY127" s="14" t="s">
        <v>150</v>
      </c>
      <c r="BE127" s="243">
        <f>IF(N127="základná",J127,0)</f>
        <v>0</v>
      </c>
      <c r="BF127" s="243">
        <f>IF(N127="znížená",J127,0)</f>
        <v>0</v>
      </c>
      <c r="BG127" s="243">
        <f>IF(N127="zákl. prenesená",J127,0)</f>
        <v>0</v>
      </c>
      <c r="BH127" s="243">
        <f>IF(N127="zníž. prenesená",J127,0)</f>
        <v>0</v>
      </c>
      <c r="BI127" s="243">
        <f>IF(N127="nulová",J127,0)</f>
        <v>0</v>
      </c>
      <c r="BJ127" s="14" t="s">
        <v>87</v>
      </c>
      <c r="BK127" s="243">
        <f>ROUND(I127*H127,2)</f>
        <v>0</v>
      </c>
      <c r="BL127" s="14" t="s">
        <v>106</v>
      </c>
      <c r="BM127" s="242" t="s">
        <v>602</v>
      </c>
    </row>
    <row r="128" s="12" customFormat="1" ht="22.8" customHeight="1">
      <c r="A128" s="12"/>
      <c r="B128" s="214"/>
      <c r="C128" s="215"/>
      <c r="D128" s="216" t="s">
        <v>74</v>
      </c>
      <c r="E128" s="228" t="s">
        <v>109</v>
      </c>
      <c r="F128" s="228" t="s">
        <v>199</v>
      </c>
      <c r="G128" s="215"/>
      <c r="H128" s="215"/>
      <c r="I128" s="218"/>
      <c r="J128" s="229">
        <f>BK128</f>
        <v>0</v>
      </c>
      <c r="K128" s="215"/>
      <c r="L128" s="220"/>
      <c r="M128" s="221"/>
      <c r="N128" s="222"/>
      <c r="O128" s="222"/>
      <c r="P128" s="223">
        <f>SUM(P129:P131)</f>
        <v>0</v>
      </c>
      <c r="Q128" s="222"/>
      <c r="R128" s="223">
        <f>SUM(R129:R131)</f>
        <v>28.566972</v>
      </c>
      <c r="S128" s="222"/>
      <c r="T128" s="224">
        <f>SUM(T129:T131)</f>
        <v>0</v>
      </c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R128" s="225" t="s">
        <v>80</v>
      </c>
      <c r="AT128" s="226" t="s">
        <v>74</v>
      </c>
      <c r="AU128" s="226" t="s">
        <v>80</v>
      </c>
      <c r="AY128" s="225" t="s">
        <v>150</v>
      </c>
      <c r="BK128" s="227">
        <f>SUM(BK129:BK131)</f>
        <v>0</v>
      </c>
    </row>
    <row r="129" s="2" customFormat="1" ht="37.8" customHeight="1">
      <c r="A129" s="35"/>
      <c r="B129" s="36"/>
      <c r="C129" s="230" t="s">
        <v>84</v>
      </c>
      <c r="D129" s="230" t="s">
        <v>152</v>
      </c>
      <c r="E129" s="231" t="s">
        <v>520</v>
      </c>
      <c r="F129" s="232" t="s">
        <v>521</v>
      </c>
      <c r="G129" s="233" t="s">
        <v>175</v>
      </c>
      <c r="H129" s="234">
        <v>50.399999999999999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0.22763</v>
      </c>
      <c r="R129" s="240">
        <f>Q129*H129</f>
        <v>11.472552</v>
      </c>
      <c r="S129" s="240">
        <v>0</v>
      </c>
      <c r="T129" s="241">
        <f>S129*H129</f>
        <v>0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603</v>
      </c>
    </row>
    <row r="130" s="2" customFormat="1" ht="33" customHeight="1">
      <c r="A130" s="35"/>
      <c r="B130" s="36"/>
      <c r="C130" s="230" t="s">
        <v>106</v>
      </c>
      <c r="D130" s="230" t="s">
        <v>152</v>
      </c>
      <c r="E130" s="231" t="s">
        <v>455</v>
      </c>
      <c r="F130" s="232" t="s">
        <v>456</v>
      </c>
      <c r="G130" s="233" t="s">
        <v>175</v>
      </c>
      <c r="H130" s="234">
        <v>126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0.0060099999999999997</v>
      </c>
      <c r="R130" s="240">
        <f>Q130*H130</f>
        <v>0.75725999999999993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604</v>
      </c>
    </row>
    <row r="131" s="2" customFormat="1" ht="33" customHeight="1">
      <c r="A131" s="35"/>
      <c r="B131" s="36"/>
      <c r="C131" s="230" t="s">
        <v>109</v>
      </c>
      <c r="D131" s="230" t="s">
        <v>152</v>
      </c>
      <c r="E131" s="231" t="s">
        <v>418</v>
      </c>
      <c r="F131" s="232" t="s">
        <v>419</v>
      </c>
      <c r="G131" s="233" t="s">
        <v>175</v>
      </c>
      <c r="H131" s="234">
        <v>126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0.12966</v>
      </c>
      <c r="R131" s="240">
        <f>Q131*H131</f>
        <v>16.337160000000001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605</v>
      </c>
    </row>
    <row r="132" s="12" customFormat="1" ht="22.8" customHeight="1">
      <c r="A132" s="12"/>
      <c r="B132" s="214"/>
      <c r="C132" s="215"/>
      <c r="D132" s="216" t="s">
        <v>74</v>
      </c>
      <c r="E132" s="228" t="s">
        <v>182</v>
      </c>
      <c r="F132" s="228" t="s">
        <v>252</v>
      </c>
      <c r="G132" s="215"/>
      <c r="H132" s="215"/>
      <c r="I132" s="218"/>
      <c r="J132" s="229">
        <f>BK132</f>
        <v>0</v>
      </c>
      <c r="K132" s="215"/>
      <c r="L132" s="220"/>
      <c r="M132" s="221"/>
      <c r="N132" s="222"/>
      <c r="O132" s="222"/>
      <c r="P132" s="223">
        <f>SUM(P133:P143)</f>
        <v>0</v>
      </c>
      <c r="Q132" s="222"/>
      <c r="R132" s="223">
        <f>SUM(R133:R143)</f>
        <v>47.858525999999998</v>
      </c>
      <c r="S132" s="222"/>
      <c r="T132" s="224">
        <f>SUM(T133:T143)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5" t="s">
        <v>80</v>
      </c>
      <c r="AT132" s="226" t="s">
        <v>74</v>
      </c>
      <c r="AU132" s="226" t="s">
        <v>80</v>
      </c>
      <c r="AY132" s="225" t="s">
        <v>150</v>
      </c>
      <c r="BK132" s="227">
        <f>SUM(BK133:BK143)</f>
        <v>0</v>
      </c>
    </row>
    <row r="133" s="2" customFormat="1" ht="24.15" customHeight="1">
      <c r="A133" s="35"/>
      <c r="B133" s="36"/>
      <c r="C133" s="230" t="s">
        <v>112</v>
      </c>
      <c r="D133" s="230" t="s">
        <v>152</v>
      </c>
      <c r="E133" s="231" t="s">
        <v>532</v>
      </c>
      <c r="F133" s="232" t="s">
        <v>533</v>
      </c>
      <c r="G133" s="233" t="s">
        <v>155</v>
      </c>
      <c r="H133" s="234">
        <v>3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0.0030200000000000001</v>
      </c>
      <c r="R133" s="240">
        <f>Q133*H133</f>
        <v>0.0090600000000000003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606</v>
      </c>
    </row>
    <row r="134" s="2" customFormat="1" ht="24.15" customHeight="1">
      <c r="A134" s="35"/>
      <c r="B134" s="36"/>
      <c r="C134" s="230" t="s">
        <v>115</v>
      </c>
      <c r="D134" s="230" t="s">
        <v>152</v>
      </c>
      <c r="E134" s="231" t="s">
        <v>535</v>
      </c>
      <c r="F134" s="232" t="s">
        <v>536</v>
      </c>
      <c r="G134" s="233" t="s">
        <v>155</v>
      </c>
      <c r="H134" s="234">
        <v>6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0.0056299999999999996</v>
      </c>
      <c r="R134" s="240">
        <f>Q134*H134</f>
        <v>0.033779999999999998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607</v>
      </c>
    </row>
    <row r="135" s="2" customFormat="1" ht="33" customHeight="1">
      <c r="A135" s="35"/>
      <c r="B135" s="36"/>
      <c r="C135" s="230" t="s">
        <v>90</v>
      </c>
      <c r="D135" s="230" t="s">
        <v>152</v>
      </c>
      <c r="E135" s="231" t="s">
        <v>608</v>
      </c>
      <c r="F135" s="232" t="s">
        <v>609</v>
      </c>
      <c r="G135" s="233" t="s">
        <v>155</v>
      </c>
      <c r="H135" s="234">
        <v>180</v>
      </c>
      <c r="I135" s="235"/>
      <c r="J135" s="236">
        <f>ROUND(I135*H135,2)</f>
        <v>0</v>
      </c>
      <c r="K135" s="237"/>
      <c r="L135" s="41"/>
      <c r="M135" s="238" t="s">
        <v>1</v>
      </c>
      <c r="N135" s="239" t="s">
        <v>41</v>
      </c>
      <c r="O135" s="89"/>
      <c r="P135" s="240">
        <f>O135*H135</f>
        <v>0</v>
      </c>
      <c r="Q135" s="240">
        <v>0.15112999999999999</v>
      </c>
      <c r="R135" s="240">
        <f>Q135*H135</f>
        <v>27.203399999999998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106</v>
      </c>
      <c r="AT135" s="242" t="s">
        <v>152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610</v>
      </c>
    </row>
    <row r="136" s="2" customFormat="1" ht="24.15" customHeight="1">
      <c r="A136" s="35"/>
      <c r="B136" s="36"/>
      <c r="C136" s="244" t="s">
        <v>182</v>
      </c>
      <c r="D136" s="244" t="s">
        <v>177</v>
      </c>
      <c r="E136" s="245" t="s">
        <v>266</v>
      </c>
      <c r="F136" s="246" t="s">
        <v>267</v>
      </c>
      <c r="G136" s="247" t="s">
        <v>250</v>
      </c>
      <c r="H136" s="248">
        <v>181.80000000000001</v>
      </c>
      <c r="I136" s="249"/>
      <c r="J136" s="250">
        <f>ROUND(I136*H136,2)</f>
        <v>0</v>
      </c>
      <c r="K136" s="251"/>
      <c r="L136" s="252"/>
      <c r="M136" s="253" t="s">
        <v>1</v>
      </c>
      <c r="N136" s="254" t="s">
        <v>41</v>
      </c>
      <c r="O136" s="89"/>
      <c r="P136" s="240">
        <f>O136*H136</f>
        <v>0</v>
      </c>
      <c r="Q136" s="240">
        <v>0.048000000000000001</v>
      </c>
      <c r="R136" s="240">
        <f>Q136*H136</f>
        <v>8.7263999999999999</v>
      </c>
      <c r="S136" s="240">
        <v>0</v>
      </c>
      <c r="T136" s="241">
        <f>S136*H136</f>
        <v>0</v>
      </c>
      <c r="U136" s="35"/>
      <c r="V136" s="35"/>
      <c r="W136" s="35"/>
      <c r="X136" s="35"/>
      <c r="Y136" s="35"/>
      <c r="Z136" s="35"/>
      <c r="AA136" s="35"/>
      <c r="AB136" s="35"/>
      <c r="AC136" s="35"/>
      <c r="AD136" s="35"/>
      <c r="AE136" s="35"/>
      <c r="AR136" s="242" t="s">
        <v>90</v>
      </c>
      <c r="AT136" s="242" t="s">
        <v>177</v>
      </c>
      <c r="AU136" s="242" t="s">
        <v>87</v>
      </c>
      <c r="AY136" s="14" t="s">
        <v>150</v>
      </c>
      <c r="BE136" s="243">
        <f>IF(N136="základná",J136,0)</f>
        <v>0</v>
      </c>
      <c r="BF136" s="243">
        <f>IF(N136="znížená",J136,0)</f>
        <v>0</v>
      </c>
      <c r="BG136" s="243">
        <f>IF(N136="zákl. prenesená",J136,0)</f>
        <v>0</v>
      </c>
      <c r="BH136" s="243">
        <f>IF(N136="zníž. prenesená",J136,0)</f>
        <v>0</v>
      </c>
      <c r="BI136" s="243">
        <f>IF(N136="nulová",J136,0)</f>
        <v>0</v>
      </c>
      <c r="BJ136" s="14" t="s">
        <v>87</v>
      </c>
      <c r="BK136" s="243">
        <f>ROUND(I136*H136,2)</f>
        <v>0</v>
      </c>
      <c r="BL136" s="14" t="s">
        <v>106</v>
      </c>
      <c r="BM136" s="242" t="s">
        <v>611</v>
      </c>
    </row>
    <row r="137" s="2" customFormat="1" ht="33" customHeight="1">
      <c r="A137" s="35"/>
      <c r="B137" s="36"/>
      <c r="C137" s="230" t="s">
        <v>187</v>
      </c>
      <c r="D137" s="230" t="s">
        <v>152</v>
      </c>
      <c r="E137" s="231" t="s">
        <v>427</v>
      </c>
      <c r="F137" s="232" t="s">
        <v>428</v>
      </c>
      <c r="G137" s="233" t="s">
        <v>159</v>
      </c>
      <c r="H137" s="234">
        <v>5.4000000000000004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2.2010900000000002</v>
      </c>
      <c r="R137" s="240">
        <f>Q137*H137</f>
        <v>11.885886000000001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612</v>
      </c>
    </row>
    <row r="138" s="2" customFormat="1" ht="24.15" customHeight="1">
      <c r="A138" s="35"/>
      <c r="B138" s="36"/>
      <c r="C138" s="230" t="s">
        <v>13</v>
      </c>
      <c r="D138" s="230" t="s">
        <v>152</v>
      </c>
      <c r="E138" s="231" t="s">
        <v>431</v>
      </c>
      <c r="F138" s="232" t="s">
        <v>432</v>
      </c>
      <c r="G138" s="233" t="s">
        <v>155</v>
      </c>
      <c r="H138" s="234">
        <v>3</v>
      </c>
      <c r="I138" s="235"/>
      <c r="J138" s="236">
        <f>ROUND(I138*H138,2)</f>
        <v>0</v>
      </c>
      <c r="K138" s="237"/>
      <c r="L138" s="41"/>
      <c r="M138" s="238" t="s">
        <v>1</v>
      </c>
      <c r="N138" s="239" t="s">
        <v>41</v>
      </c>
      <c r="O138" s="89"/>
      <c r="P138" s="240">
        <f>O138*H138</f>
        <v>0</v>
      </c>
      <c r="Q138" s="240">
        <v>0</v>
      </c>
      <c r="R138" s="240">
        <f>Q138*H138</f>
        <v>0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106</v>
      </c>
      <c r="AT138" s="242" t="s">
        <v>152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613</v>
      </c>
    </row>
    <row r="139" s="2" customFormat="1" ht="24.15" customHeight="1">
      <c r="A139" s="35"/>
      <c r="B139" s="36"/>
      <c r="C139" s="230" t="s">
        <v>195</v>
      </c>
      <c r="D139" s="230" t="s">
        <v>152</v>
      </c>
      <c r="E139" s="231" t="s">
        <v>382</v>
      </c>
      <c r="F139" s="232" t="s">
        <v>383</v>
      </c>
      <c r="G139" s="233" t="s">
        <v>155</v>
      </c>
      <c r="H139" s="234">
        <v>3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</v>
      </c>
      <c r="R139" s="240">
        <f>Q139*H139</f>
        <v>0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614</v>
      </c>
    </row>
    <row r="140" s="2" customFormat="1" ht="24.15" customHeight="1">
      <c r="A140" s="35"/>
      <c r="B140" s="36"/>
      <c r="C140" s="230" t="s">
        <v>200</v>
      </c>
      <c r="D140" s="230" t="s">
        <v>152</v>
      </c>
      <c r="E140" s="231" t="s">
        <v>290</v>
      </c>
      <c r="F140" s="232" t="s">
        <v>291</v>
      </c>
      <c r="G140" s="233" t="s">
        <v>292</v>
      </c>
      <c r="H140" s="234">
        <v>29.425000000000001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615</v>
      </c>
    </row>
    <row r="141" s="2" customFormat="1" ht="24.15" customHeight="1">
      <c r="A141" s="35"/>
      <c r="B141" s="36"/>
      <c r="C141" s="230" t="s">
        <v>204</v>
      </c>
      <c r="D141" s="230" t="s">
        <v>152</v>
      </c>
      <c r="E141" s="231" t="s">
        <v>295</v>
      </c>
      <c r="F141" s="232" t="s">
        <v>296</v>
      </c>
      <c r="G141" s="233" t="s">
        <v>292</v>
      </c>
      <c r="H141" s="234">
        <v>559.07500000000005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616</v>
      </c>
    </row>
    <row r="142" s="2" customFormat="1" ht="24.15" customHeight="1">
      <c r="A142" s="35"/>
      <c r="B142" s="36"/>
      <c r="C142" s="230" t="s">
        <v>208</v>
      </c>
      <c r="D142" s="230" t="s">
        <v>152</v>
      </c>
      <c r="E142" s="231" t="s">
        <v>299</v>
      </c>
      <c r="F142" s="232" t="s">
        <v>300</v>
      </c>
      <c r="G142" s="233" t="s">
        <v>292</v>
      </c>
      <c r="H142" s="234">
        <v>29.425000000000001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617</v>
      </c>
    </row>
    <row r="143" s="2" customFormat="1" ht="24.15" customHeight="1">
      <c r="A143" s="35"/>
      <c r="B143" s="36"/>
      <c r="C143" s="230" t="s">
        <v>212</v>
      </c>
      <c r="D143" s="230" t="s">
        <v>152</v>
      </c>
      <c r="E143" s="231" t="s">
        <v>303</v>
      </c>
      <c r="F143" s="232" t="s">
        <v>388</v>
      </c>
      <c r="G143" s="233" t="s">
        <v>292</v>
      </c>
      <c r="H143" s="234">
        <v>29.425000000000001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618</v>
      </c>
    </row>
    <row r="144" s="12" customFormat="1" ht="22.8" customHeight="1">
      <c r="A144" s="12"/>
      <c r="B144" s="214"/>
      <c r="C144" s="215"/>
      <c r="D144" s="216" t="s">
        <v>74</v>
      </c>
      <c r="E144" s="228" t="s">
        <v>306</v>
      </c>
      <c r="F144" s="228" t="s">
        <v>307</v>
      </c>
      <c r="G144" s="215"/>
      <c r="H144" s="215"/>
      <c r="I144" s="218"/>
      <c r="J144" s="229">
        <f>BK144</f>
        <v>0</v>
      </c>
      <c r="K144" s="215"/>
      <c r="L144" s="220"/>
      <c r="M144" s="221"/>
      <c r="N144" s="222"/>
      <c r="O144" s="222"/>
      <c r="P144" s="223">
        <f>P145</f>
        <v>0</v>
      </c>
      <c r="Q144" s="222"/>
      <c r="R144" s="223">
        <f>R145</f>
        <v>0</v>
      </c>
      <c r="S144" s="222"/>
      <c r="T144" s="224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25" t="s">
        <v>80</v>
      </c>
      <c r="AT144" s="226" t="s">
        <v>74</v>
      </c>
      <c r="AU144" s="226" t="s">
        <v>80</v>
      </c>
      <c r="AY144" s="225" t="s">
        <v>150</v>
      </c>
      <c r="BK144" s="227">
        <f>BK145</f>
        <v>0</v>
      </c>
    </row>
    <row r="145" s="2" customFormat="1" ht="37.8" customHeight="1">
      <c r="A145" s="35"/>
      <c r="B145" s="36"/>
      <c r="C145" s="230" t="s">
        <v>216</v>
      </c>
      <c r="D145" s="230" t="s">
        <v>152</v>
      </c>
      <c r="E145" s="231" t="s">
        <v>309</v>
      </c>
      <c r="F145" s="232" t="s">
        <v>439</v>
      </c>
      <c r="G145" s="233" t="s">
        <v>292</v>
      </c>
      <c r="H145" s="234">
        <v>76.424999999999997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619</v>
      </c>
    </row>
    <row r="146" s="12" customFormat="1" ht="25.92" customHeight="1">
      <c r="A146" s="12"/>
      <c r="B146" s="214"/>
      <c r="C146" s="215"/>
      <c r="D146" s="216" t="s">
        <v>74</v>
      </c>
      <c r="E146" s="217" t="s">
        <v>177</v>
      </c>
      <c r="F146" s="217" t="s">
        <v>312</v>
      </c>
      <c r="G146" s="215"/>
      <c r="H146" s="215"/>
      <c r="I146" s="218"/>
      <c r="J146" s="219">
        <f>BK146</f>
        <v>0</v>
      </c>
      <c r="K146" s="215"/>
      <c r="L146" s="220"/>
      <c r="M146" s="221"/>
      <c r="N146" s="222"/>
      <c r="O146" s="222"/>
      <c r="P146" s="223">
        <f>P147</f>
        <v>0</v>
      </c>
      <c r="Q146" s="222"/>
      <c r="R146" s="223">
        <f>R147</f>
        <v>0</v>
      </c>
      <c r="S146" s="222"/>
      <c r="T146" s="224">
        <f>T147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25" t="s">
        <v>84</v>
      </c>
      <c r="AT146" s="226" t="s">
        <v>74</v>
      </c>
      <c r="AU146" s="226" t="s">
        <v>75</v>
      </c>
      <c r="AY146" s="225" t="s">
        <v>150</v>
      </c>
      <c r="BK146" s="227">
        <f>BK147</f>
        <v>0</v>
      </c>
    </row>
    <row r="147" s="12" customFormat="1" ht="22.8" customHeight="1">
      <c r="A147" s="12"/>
      <c r="B147" s="214"/>
      <c r="C147" s="215"/>
      <c r="D147" s="216" t="s">
        <v>74</v>
      </c>
      <c r="E147" s="228" t="s">
        <v>313</v>
      </c>
      <c r="F147" s="228" t="s">
        <v>314</v>
      </c>
      <c r="G147" s="215"/>
      <c r="H147" s="215"/>
      <c r="I147" s="218"/>
      <c r="J147" s="229">
        <f>BK147</f>
        <v>0</v>
      </c>
      <c r="K147" s="215"/>
      <c r="L147" s="220"/>
      <c r="M147" s="221"/>
      <c r="N147" s="222"/>
      <c r="O147" s="222"/>
      <c r="P147" s="223">
        <f>P148</f>
        <v>0</v>
      </c>
      <c r="Q147" s="222"/>
      <c r="R147" s="223">
        <f>R148</f>
        <v>0</v>
      </c>
      <c r="S147" s="222"/>
      <c r="T147" s="224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25" t="s">
        <v>84</v>
      </c>
      <c r="AT147" s="226" t="s">
        <v>74</v>
      </c>
      <c r="AU147" s="226" t="s">
        <v>80</v>
      </c>
      <c r="AY147" s="225" t="s">
        <v>150</v>
      </c>
      <c r="BK147" s="227">
        <f>BK148</f>
        <v>0</v>
      </c>
    </row>
    <row r="148" s="2" customFormat="1" ht="33" customHeight="1">
      <c r="A148" s="35"/>
      <c r="B148" s="36"/>
      <c r="C148" s="230" t="s">
        <v>220</v>
      </c>
      <c r="D148" s="230" t="s">
        <v>152</v>
      </c>
      <c r="E148" s="231" t="s">
        <v>316</v>
      </c>
      <c r="F148" s="232" t="s">
        <v>317</v>
      </c>
      <c r="G148" s="233" t="s">
        <v>175</v>
      </c>
      <c r="H148" s="234">
        <v>180</v>
      </c>
      <c r="I148" s="235"/>
      <c r="J148" s="236">
        <f>ROUND(I148*H148,2)</f>
        <v>0</v>
      </c>
      <c r="K148" s="237"/>
      <c r="L148" s="41"/>
      <c r="M148" s="255" t="s">
        <v>1</v>
      </c>
      <c r="N148" s="256" t="s">
        <v>41</v>
      </c>
      <c r="O148" s="257"/>
      <c r="P148" s="258">
        <f>O148*H148</f>
        <v>0</v>
      </c>
      <c r="Q148" s="258">
        <v>0</v>
      </c>
      <c r="R148" s="258">
        <f>Q148*H148</f>
        <v>0</v>
      </c>
      <c r="S148" s="258">
        <v>0</v>
      </c>
      <c r="T148" s="259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318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318</v>
      </c>
      <c r="BM148" s="242" t="s">
        <v>620</v>
      </c>
    </row>
    <row r="149" s="2" customFormat="1" ht="6.96" customHeight="1">
      <c r="A149" s="35"/>
      <c r="B149" s="64"/>
      <c r="C149" s="65"/>
      <c r="D149" s="65"/>
      <c r="E149" s="65"/>
      <c r="F149" s="65"/>
      <c r="G149" s="65"/>
      <c r="H149" s="65"/>
      <c r="I149" s="65"/>
      <c r="J149" s="65"/>
      <c r="K149" s="65"/>
      <c r="L149" s="41"/>
      <c r="M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</row>
  </sheetData>
  <sheetProtection sheet="1" autoFilter="0" formatColumns="0" formatRows="0" objects="1" scenarios="1" spinCount="100000" saltValue="psIMX2vna4EyD4j5hxd7qTVQxePDYENmpzB+IO6nB2vmhAMuezkWLLFiqttRTq1kjrWEQScMgmlGFFI1ed39qA==" hashValue="mQNAB4x8RI+5Q/hAwRKtrwRCYstUjh+yAhV95qmoZjaVDA5J1LRn0973SGFinfZJdld5cQaQxuGFJ9ErW9hQGg==" algorithmName="SHA-512" password="CC35"/>
  <autoFilter ref="C122:K148"/>
  <mergeCells count="9">
    <mergeCell ref="E7:H7"/>
    <mergeCell ref="E9:H9"/>
    <mergeCell ref="E18:H18"/>
    <mergeCell ref="E27:H27"/>
    <mergeCell ref="E85:H85"/>
    <mergeCell ref="E87:H87"/>
    <mergeCell ref="E113:H113"/>
    <mergeCell ref="E115:H115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0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111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16.5" customHeight="1">
      <c r="A9" s="35"/>
      <c r="B9" s="41"/>
      <c r="C9" s="35"/>
      <c r="D9" s="35"/>
      <c r="E9" s="150" t="s">
        <v>621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ROUND(J124,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ROUND((SUM(BE124:BE148)),  2)</f>
        <v>0</v>
      </c>
      <c r="G33" s="158"/>
      <c r="H33" s="158"/>
      <c r="I33" s="165">
        <v>0.20000000000000001</v>
      </c>
      <c r="J33" s="164">
        <f>ROUND(((SUM(BE124:BE148))*I33),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ROUND((SUM(BF124:BF148)),  2)</f>
        <v>0</v>
      </c>
      <c r="G34" s="158"/>
      <c r="H34" s="158"/>
      <c r="I34" s="165">
        <v>0.20000000000000001</v>
      </c>
      <c r="J34" s="164">
        <f>ROUND(((SUM(BF124:BF148))*I34),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ROUND((SUM(BG124:BG148)),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ROUND((SUM(BH124:BH148)),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ROUND((SUM(BI124:BI148)),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16.5" customHeight="1">
      <c r="A87" s="35"/>
      <c r="B87" s="36"/>
      <c r="C87" s="37"/>
      <c r="D87" s="37"/>
      <c r="E87" s="74" t="str">
        <f>E9</f>
        <v>5 - SO 05 - Zariadenie pre seniorov chodník ku kaplnke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J124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J125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J126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130</v>
      </c>
      <c r="E99" s="199"/>
      <c r="F99" s="199"/>
      <c r="G99" s="199"/>
      <c r="H99" s="199"/>
      <c r="I99" s="199"/>
      <c r="J99" s="200">
        <f>J129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131</v>
      </c>
      <c r="E100" s="199"/>
      <c r="F100" s="199"/>
      <c r="G100" s="199"/>
      <c r="H100" s="199"/>
      <c r="I100" s="199"/>
      <c r="J100" s="200">
        <f>J131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132</v>
      </c>
      <c r="E101" s="199"/>
      <c r="F101" s="199"/>
      <c r="G101" s="199"/>
      <c r="H101" s="199"/>
      <c r="I101" s="199"/>
      <c r="J101" s="200">
        <f>J136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133</v>
      </c>
      <c r="E102" s="199"/>
      <c r="F102" s="199"/>
      <c r="G102" s="199"/>
      <c r="H102" s="199"/>
      <c r="I102" s="199"/>
      <c r="J102" s="200">
        <f>J144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9" customFormat="1" ht="24.96" customHeight="1">
      <c r="A103" s="9"/>
      <c r="B103" s="191"/>
      <c r="C103" s="192"/>
      <c r="D103" s="193" t="s">
        <v>134</v>
      </c>
      <c r="E103" s="194"/>
      <c r="F103" s="194"/>
      <c r="G103" s="194"/>
      <c r="H103" s="194"/>
      <c r="I103" s="194"/>
      <c r="J103" s="195">
        <f>J146</f>
        <v>0</v>
      </c>
      <c r="K103" s="192"/>
      <c r="L103" s="196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hidden="1" s="10" customFormat="1" ht="19.92" customHeight="1">
      <c r="A104" s="10"/>
      <c r="B104" s="197"/>
      <c r="C104" s="131"/>
      <c r="D104" s="198" t="s">
        <v>135</v>
      </c>
      <c r="E104" s="199"/>
      <c r="F104" s="199"/>
      <c r="G104" s="199"/>
      <c r="H104" s="199"/>
      <c r="I104" s="199"/>
      <c r="J104" s="200">
        <f>J147</f>
        <v>0</v>
      </c>
      <c r="K104" s="131"/>
      <c r="L104" s="201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hidden="1" s="2" customFormat="1" ht="21.84" customHeight="1">
      <c r="A105" s="35"/>
      <c r="B105" s="36"/>
      <c r="C105" s="37"/>
      <c r="D105" s="37"/>
      <c r="E105" s="37"/>
      <c r="F105" s="37"/>
      <c r="G105" s="37"/>
      <c r="H105" s="37"/>
      <c r="I105" s="37"/>
      <c r="J105" s="37"/>
      <c r="K105" s="37"/>
      <c r="L105" s="61"/>
      <c r="S105" s="35"/>
      <c r="T105" s="35"/>
      <c r="U105" s="35"/>
      <c r="V105" s="35"/>
      <c r="W105" s="35"/>
      <c r="X105" s="35"/>
      <c r="Y105" s="35"/>
      <c r="Z105" s="35"/>
      <c r="AA105" s="35"/>
      <c r="AB105" s="35"/>
      <c r="AC105" s="35"/>
      <c r="AD105" s="35"/>
      <c r="AE105" s="35"/>
    </row>
    <row r="106" hidden="1" s="2" customFormat="1" ht="6.96" customHeight="1">
      <c r="A106" s="35"/>
      <c r="B106" s="64"/>
      <c r="C106" s="65"/>
      <c r="D106" s="65"/>
      <c r="E106" s="65"/>
      <c r="F106" s="65"/>
      <c r="G106" s="65"/>
      <c r="H106" s="65"/>
      <c r="I106" s="65"/>
      <c r="J106" s="65"/>
      <c r="K106" s="65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/>
    <row r="108" hidden="1"/>
    <row r="109" hidden="1"/>
    <row r="110" s="2" customFormat="1" ht="6.96" customHeight="1">
      <c r="A110" s="35"/>
      <c r="B110" s="66"/>
      <c r="C110" s="67"/>
      <c r="D110" s="67"/>
      <c r="E110" s="67"/>
      <c r="F110" s="67"/>
      <c r="G110" s="67"/>
      <c r="H110" s="67"/>
      <c r="I110" s="67"/>
      <c r="J110" s="67"/>
      <c r="K110" s="67"/>
      <c r="L110" s="61"/>
      <c r="S110" s="35"/>
      <c r="T110" s="35"/>
      <c r="U110" s="35"/>
      <c r="V110" s="35"/>
      <c r="W110" s="35"/>
      <c r="X110" s="35"/>
      <c r="Y110" s="35"/>
      <c r="Z110" s="35"/>
      <c r="AA110" s="35"/>
      <c r="AB110" s="35"/>
      <c r="AC110" s="35"/>
      <c r="AD110" s="35"/>
      <c r="AE110" s="35"/>
    </row>
    <row r="111" s="2" customFormat="1" ht="24.96" customHeight="1">
      <c r="A111" s="35"/>
      <c r="B111" s="36"/>
      <c r="C111" s="20" t="s">
        <v>136</v>
      </c>
      <c r="D111" s="37"/>
      <c r="E111" s="37"/>
      <c r="F111" s="37"/>
      <c r="G111" s="37"/>
      <c r="H111" s="37"/>
      <c r="I111" s="37"/>
      <c r="J111" s="37"/>
      <c r="K111" s="3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6.96" customHeight="1">
      <c r="A112" s="35"/>
      <c r="B112" s="36"/>
      <c r="C112" s="37"/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12" customHeight="1">
      <c r="A113" s="35"/>
      <c r="B113" s="36"/>
      <c r="C113" s="29" t="s">
        <v>15</v>
      </c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6.5" customHeight="1">
      <c r="A114" s="35"/>
      <c r="B114" s="36"/>
      <c r="C114" s="37"/>
      <c r="D114" s="37"/>
      <c r="E114" s="186" t="str">
        <f>E7</f>
        <v>Spevnené plochy na území Mesta Humenné 2023</v>
      </c>
      <c r="F114" s="29"/>
      <c r="G114" s="29"/>
      <c r="H114" s="29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2" customHeight="1">
      <c r="A115" s="35"/>
      <c r="B115" s="36"/>
      <c r="C115" s="29" t="s">
        <v>119</v>
      </c>
      <c r="D115" s="37"/>
      <c r="E115" s="37"/>
      <c r="F115" s="37"/>
      <c r="G115" s="37"/>
      <c r="H115" s="37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6.5" customHeight="1">
      <c r="A116" s="35"/>
      <c r="B116" s="36"/>
      <c r="C116" s="37"/>
      <c r="D116" s="37"/>
      <c r="E116" s="74" t="str">
        <f>E9</f>
        <v>5 - SO 05 - Zariadenie pre seniorov chodník ku kaplnke</v>
      </c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6.96" customHeight="1">
      <c r="A117" s="35"/>
      <c r="B117" s="36"/>
      <c r="C117" s="37"/>
      <c r="D117" s="37"/>
      <c r="E117" s="37"/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12" customHeight="1">
      <c r="A118" s="35"/>
      <c r="B118" s="36"/>
      <c r="C118" s="29" t="s">
        <v>19</v>
      </c>
      <c r="D118" s="37"/>
      <c r="E118" s="37"/>
      <c r="F118" s="24" t="str">
        <f>F12</f>
        <v>Humenné</v>
      </c>
      <c r="G118" s="37"/>
      <c r="H118" s="37"/>
      <c r="I118" s="29" t="s">
        <v>21</v>
      </c>
      <c r="J118" s="77" t="str">
        <f>IF(J12="","",J12)</f>
        <v>28. 6. 2023</v>
      </c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6.96" customHeight="1">
      <c r="A119" s="35"/>
      <c r="B119" s="36"/>
      <c r="C119" s="37"/>
      <c r="D119" s="37"/>
      <c r="E119" s="37"/>
      <c r="F119" s="37"/>
      <c r="G119" s="37"/>
      <c r="H119" s="37"/>
      <c r="I119" s="37"/>
      <c r="J119" s="37"/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15.15" customHeight="1">
      <c r="A120" s="35"/>
      <c r="B120" s="36"/>
      <c r="C120" s="29" t="s">
        <v>23</v>
      </c>
      <c r="D120" s="37"/>
      <c r="E120" s="37"/>
      <c r="F120" s="24" t="str">
        <f>E15</f>
        <v>Mestský úrad Humenné</v>
      </c>
      <c r="G120" s="37"/>
      <c r="H120" s="37"/>
      <c r="I120" s="29" t="s">
        <v>31</v>
      </c>
      <c r="J120" s="33" t="str">
        <f>E21</f>
        <v xml:space="preserve"> </v>
      </c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29</v>
      </c>
      <c r="D121" s="37"/>
      <c r="E121" s="37"/>
      <c r="F121" s="24" t="str">
        <f>IF(E18="","",E18)</f>
        <v>Vyplň údaj</v>
      </c>
      <c r="G121" s="37"/>
      <c r="H121" s="37"/>
      <c r="I121" s="29" t="s">
        <v>33</v>
      </c>
      <c r="J121" s="33" t="str">
        <f>E24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0.32" customHeight="1">
      <c r="A122" s="35"/>
      <c r="B122" s="36"/>
      <c r="C122" s="37"/>
      <c r="D122" s="37"/>
      <c r="E122" s="37"/>
      <c r="F122" s="37"/>
      <c r="G122" s="37"/>
      <c r="H122" s="37"/>
      <c r="I122" s="37"/>
      <c r="J122" s="37"/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11" customFormat="1" ht="29.28" customHeight="1">
      <c r="A123" s="202"/>
      <c r="B123" s="203"/>
      <c r="C123" s="204" t="s">
        <v>137</v>
      </c>
      <c r="D123" s="205" t="s">
        <v>60</v>
      </c>
      <c r="E123" s="205" t="s">
        <v>56</v>
      </c>
      <c r="F123" s="205" t="s">
        <v>57</v>
      </c>
      <c r="G123" s="205" t="s">
        <v>138</v>
      </c>
      <c r="H123" s="205" t="s">
        <v>139</v>
      </c>
      <c r="I123" s="205" t="s">
        <v>140</v>
      </c>
      <c r="J123" s="206" t="s">
        <v>124</v>
      </c>
      <c r="K123" s="207" t="s">
        <v>141</v>
      </c>
      <c r="L123" s="208"/>
      <c r="M123" s="98" t="s">
        <v>1</v>
      </c>
      <c r="N123" s="99" t="s">
        <v>39</v>
      </c>
      <c r="O123" s="99" t="s">
        <v>142</v>
      </c>
      <c r="P123" s="99" t="s">
        <v>143</v>
      </c>
      <c r="Q123" s="99" t="s">
        <v>144</v>
      </c>
      <c r="R123" s="99" t="s">
        <v>145</v>
      </c>
      <c r="S123" s="99" t="s">
        <v>146</v>
      </c>
      <c r="T123" s="100" t="s">
        <v>147</v>
      </c>
      <c r="U123" s="202"/>
      <c r="V123" s="202"/>
      <c r="W123" s="202"/>
      <c r="X123" s="202"/>
      <c r="Y123" s="202"/>
      <c r="Z123" s="202"/>
      <c r="AA123" s="202"/>
      <c r="AB123" s="202"/>
      <c r="AC123" s="202"/>
      <c r="AD123" s="202"/>
      <c r="AE123" s="202"/>
    </row>
    <row r="124" s="2" customFormat="1" ht="22.8" customHeight="1">
      <c r="A124" s="35"/>
      <c r="B124" s="36"/>
      <c r="C124" s="105" t="s">
        <v>125</v>
      </c>
      <c r="D124" s="37"/>
      <c r="E124" s="37"/>
      <c r="F124" s="37"/>
      <c r="G124" s="37"/>
      <c r="H124" s="37"/>
      <c r="I124" s="37"/>
      <c r="J124" s="209">
        <f>BK124</f>
        <v>0</v>
      </c>
      <c r="K124" s="37"/>
      <c r="L124" s="41"/>
      <c r="M124" s="101"/>
      <c r="N124" s="210"/>
      <c r="O124" s="102"/>
      <c r="P124" s="211">
        <f>P125+P146</f>
        <v>0</v>
      </c>
      <c r="Q124" s="102"/>
      <c r="R124" s="211">
        <f>R125+R146</f>
        <v>86.327500400000019</v>
      </c>
      <c r="S124" s="102"/>
      <c r="T124" s="212">
        <f>T125+T146</f>
        <v>25.229999999999997</v>
      </c>
      <c r="U124" s="35"/>
      <c r="V124" s="35"/>
      <c r="W124" s="35"/>
      <c r="X124" s="35"/>
      <c r="Y124" s="35"/>
      <c r="Z124" s="35"/>
      <c r="AA124" s="35"/>
      <c r="AB124" s="35"/>
      <c r="AC124" s="35"/>
      <c r="AD124" s="35"/>
      <c r="AE124" s="35"/>
      <c r="AT124" s="14" t="s">
        <v>74</v>
      </c>
      <c r="AU124" s="14" t="s">
        <v>126</v>
      </c>
      <c r="BK124" s="213">
        <f>BK125+BK146</f>
        <v>0</v>
      </c>
    </row>
    <row r="125" s="12" customFormat="1" ht="25.92" customHeight="1">
      <c r="A125" s="12"/>
      <c r="B125" s="214"/>
      <c r="C125" s="215"/>
      <c r="D125" s="216" t="s">
        <v>74</v>
      </c>
      <c r="E125" s="217" t="s">
        <v>148</v>
      </c>
      <c r="F125" s="217" t="s">
        <v>149</v>
      </c>
      <c r="G125" s="215"/>
      <c r="H125" s="215"/>
      <c r="I125" s="218"/>
      <c r="J125" s="219">
        <f>BK125</f>
        <v>0</v>
      </c>
      <c r="K125" s="215"/>
      <c r="L125" s="220"/>
      <c r="M125" s="221"/>
      <c r="N125" s="222"/>
      <c r="O125" s="222"/>
      <c r="P125" s="223">
        <f>P126+P129+P131+P136+P144</f>
        <v>0</v>
      </c>
      <c r="Q125" s="222"/>
      <c r="R125" s="223">
        <f>R126+R129+R131+R136+R144</f>
        <v>86.327500400000019</v>
      </c>
      <c r="S125" s="222"/>
      <c r="T125" s="224">
        <f>T126+T129+T131+T136+T144</f>
        <v>25.229999999999997</v>
      </c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R125" s="225" t="s">
        <v>80</v>
      </c>
      <c r="AT125" s="226" t="s">
        <v>74</v>
      </c>
      <c r="AU125" s="226" t="s">
        <v>75</v>
      </c>
      <c r="AY125" s="225" t="s">
        <v>150</v>
      </c>
      <c r="BK125" s="227">
        <f>BK126+BK129+BK131+BK136+BK144</f>
        <v>0</v>
      </c>
    </row>
    <row r="126" s="12" customFormat="1" ht="22.8" customHeight="1">
      <c r="A126" s="12"/>
      <c r="B126" s="214"/>
      <c r="C126" s="215"/>
      <c r="D126" s="216" t="s">
        <v>74</v>
      </c>
      <c r="E126" s="228" t="s">
        <v>80</v>
      </c>
      <c r="F126" s="228" t="s">
        <v>151</v>
      </c>
      <c r="G126" s="215"/>
      <c r="H126" s="215"/>
      <c r="I126" s="218"/>
      <c r="J126" s="229">
        <f>BK126</f>
        <v>0</v>
      </c>
      <c r="K126" s="215"/>
      <c r="L126" s="220"/>
      <c r="M126" s="221"/>
      <c r="N126" s="222"/>
      <c r="O126" s="222"/>
      <c r="P126" s="223">
        <f>SUM(P127:P128)</f>
        <v>0</v>
      </c>
      <c r="Q126" s="222"/>
      <c r="R126" s="223">
        <f>SUM(R127:R128)</f>
        <v>0</v>
      </c>
      <c r="S126" s="222"/>
      <c r="T126" s="224">
        <f>SUM(T127:T128)</f>
        <v>25.229999999999997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80</v>
      </c>
      <c r="AY126" s="225" t="s">
        <v>150</v>
      </c>
      <c r="BK126" s="227">
        <f>SUM(BK127:BK128)</f>
        <v>0</v>
      </c>
    </row>
    <row r="127" s="2" customFormat="1" ht="24.15" customHeight="1">
      <c r="A127" s="35"/>
      <c r="B127" s="36"/>
      <c r="C127" s="230" t="s">
        <v>80</v>
      </c>
      <c r="D127" s="230" t="s">
        <v>152</v>
      </c>
      <c r="E127" s="231" t="s">
        <v>448</v>
      </c>
      <c r="F127" s="232" t="s">
        <v>449</v>
      </c>
      <c r="G127" s="233" t="s">
        <v>175</v>
      </c>
      <c r="H127" s="234">
        <v>81.200000000000003</v>
      </c>
      <c r="I127" s="235"/>
      <c r="J127" s="236">
        <f>ROUND(I127*H127,2)</f>
        <v>0</v>
      </c>
      <c r="K127" s="237"/>
      <c r="L127" s="41"/>
      <c r="M127" s="238" t="s">
        <v>1</v>
      </c>
      <c r="N127" s="239" t="s">
        <v>41</v>
      </c>
      <c r="O127" s="89"/>
      <c r="P127" s="240">
        <f>O127*H127</f>
        <v>0</v>
      </c>
      <c r="Q127" s="240">
        <v>0</v>
      </c>
      <c r="R127" s="240">
        <f>Q127*H127</f>
        <v>0</v>
      </c>
      <c r="S127" s="240">
        <v>0.125</v>
      </c>
      <c r="T127" s="241">
        <f>S127*H127</f>
        <v>10.15</v>
      </c>
      <c r="U127" s="35"/>
      <c r="V127" s="35"/>
      <c r="W127" s="35"/>
      <c r="X127" s="35"/>
      <c r="Y127" s="35"/>
      <c r="Z127" s="35"/>
      <c r="AA127" s="35"/>
      <c r="AB127" s="35"/>
      <c r="AC127" s="35"/>
      <c r="AD127" s="35"/>
      <c r="AE127" s="35"/>
      <c r="AR127" s="242" t="s">
        <v>106</v>
      </c>
      <c r="AT127" s="242" t="s">
        <v>152</v>
      </c>
      <c r="AU127" s="242" t="s">
        <v>87</v>
      </c>
      <c r="AY127" s="14" t="s">
        <v>150</v>
      </c>
      <c r="BE127" s="243">
        <f>IF(N127="základná",J127,0)</f>
        <v>0</v>
      </c>
      <c r="BF127" s="243">
        <f>IF(N127="znížená",J127,0)</f>
        <v>0</v>
      </c>
      <c r="BG127" s="243">
        <f>IF(N127="zákl. prenesená",J127,0)</f>
        <v>0</v>
      </c>
      <c r="BH127" s="243">
        <f>IF(N127="zníž. prenesená",J127,0)</f>
        <v>0</v>
      </c>
      <c r="BI127" s="243">
        <f>IF(N127="nulová",J127,0)</f>
        <v>0</v>
      </c>
      <c r="BJ127" s="14" t="s">
        <v>87</v>
      </c>
      <c r="BK127" s="243">
        <f>ROUND(I127*H127,2)</f>
        <v>0</v>
      </c>
      <c r="BL127" s="14" t="s">
        <v>106</v>
      </c>
      <c r="BM127" s="242" t="s">
        <v>622</v>
      </c>
    </row>
    <row r="128" s="2" customFormat="1" ht="55.5" customHeight="1">
      <c r="A128" s="35"/>
      <c r="B128" s="36"/>
      <c r="C128" s="230" t="s">
        <v>87</v>
      </c>
      <c r="D128" s="230" t="s">
        <v>152</v>
      </c>
      <c r="E128" s="231" t="s">
        <v>327</v>
      </c>
      <c r="F128" s="232" t="s">
        <v>518</v>
      </c>
      <c r="G128" s="233" t="s">
        <v>155</v>
      </c>
      <c r="H128" s="234">
        <v>104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0.14499999999999999</v>
      </c>
      <c r="T128" s="241">
        <f>S128*H128</f>
        <v>15.079999999999998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623</v>
      </c>
    </row>
    <row r="129" s="12" customFormat="1" ht="22.8" customHeight="1">
      <c r="A129" s="12"/>
      <c r="B129" s="214"/>
      <c r="C129" s="215"/>
      <c r="D129" s="216" t="s">
        <v>74</v>
      </c>
      <c r="E129" s="228" t="s">
        <v>106</v>
      </c>
      <c r="F129" s="228" t="s">
        <v>194</v>
      </c>
      <c r="G129" s="215"/>
      <c r="H129" s="215"/>
      <c r="I129" s="218"/>
      <c r="J129" s="229">
        <f>BK129</f>
        <v>0</v>
      </c>
      <c r="K129" s="215"/>
      <c r="L129" s="220"/>
      <c r="M129" s="221"/>
      <c r="N129" s="222"/>
      <c r="O129" s="222"/>
      <c r="P129" s="223">
        <f>P130</f>
        <v>0</v>
      </c>
      <c r="Q129" s="222"/>
      <c r="R129" s="223">
        <f>R130</f>
        <v>1.6515839999999999</v>
      </c>
      <c r="S129" s="222"/>
      <c r="T129" s="224">
        <f>T130</f>
        <v>0</v>
      </c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R129" s="225" t="s">
        <v>80</v>
      </c>
      <c r="AT129" s="226" t="s">
        <v>74</v>
      </c>
      <c r="AU129" s="226" t="s">
        <v>80</v>
      </c>
      <c r="AY129" s="225" t="s">
        <v>150</v>
      </c>
      <c r="BK129" s="227">
        <f>BK130</f>
        <v>0</v>
      </c>
    </row>
    <row r="130" s="2" customFormat="1" ht="37.8" customHeight="1">
      <c r="A130" s="35"/>
      <c r="B130" s="36"/>
      <c r="C130" s="230" t="s">
        <v>253</v>
      </c>
      <c r="D130" s="230" t="s">
        <v>152</v>
      </c>
      <c r="E130" s="231" t="s">
        <v>196</v>
      </c>
      <c r="F130" s="232" t="s">
        <v>624</v>
      </c>
      <c r="G130" s="233" t="s">
        <v>175</v>
      </c>
      <c r="H130" s="234">
        <v>10.199999999999999</v>
      </c>
      <c r="I130" s="235"/>
      <c r="J130" s="236">
        <f>ROUND(I130*H130,2)</f>
        <v>0</v>
      </c>
      <c r="K130" s="237"/>
      <c r="L130" s="41"/>
      <c r="M130" s="238" t="s">
        <v>1</v>
      </c>
      <c r="N130" s="239" t="s">
        <v>41</v>
      </c>
      <c r="O130" s="89"/>
      <c r="P130" s="240">
        <f>O130*H130</f>
        <v>0</v>
      </c>
      <c r="Q130" s="240">
        <v>0.16192000000000001</v>
      </c>
      <c r="R130" s="240">
        <f>Q130*H130</f>
        <v>1.6515839999999999</v>
      </c>
      <c r="S130" s="240">
        <v>0</v>
      </c>
      <c r="T130" s="241">
        <f>S130*H130</f>
        <v>0</v>
      </c>
      <c r="U130" s="35"/>
      <c r="V130" s="35"/>
      <c r="W130" s="35"/>
      <c r="X130" s="35"/>
      <c r="Y130" s="35"/>
      <c r="Z130" s="35"/>
      <c r="AA130" s="35"/>
      <c r="AB130" s="35"/>
      <c r="AC130" s="35"/>
      <c r="AD130" s="35"/>
      <c r="AE130" s="35"/>
      <c r="AR130" s="242" t="s">
        <v>106</v>
      </c>
      <c r="AT130" s="242" t="s">
        <v>152</v>
      </c>
      <c r="AU130" s="242" t="s">
        <v>87</v>
      </c>
      <c r="AY130" s="14" t="s">
        <v>150</v>
      </c>
      <c r="BE130" s="243">
        <f>IF(N130="základná",J130,0)</f>
        <v>0</v>
      </c>
      <c r="BF130" s="243">
        <f>IF(N130="znížená",J130,0)</f>
        <v>0</v>
      </c>
      <c r="BG130" s="243">
        <f>IF(N130="zákl. prenesená",J130,0)</f>
        <v>0</v>
      </c>
      <c r="BH130" s="243">
        <f>IF(N130="zníž. prenesená",J130,0)</f>
        <v>0</v>
      </c>
      <c r="BI130" s="243">
        <f>IF(N130="nulová",J130,0)</f>
        <v>0</v>
      </c>
      <c r="BJ130" s="14" t="s">
        <v>87</v>
      </c>
      <c r="BK130" s="243">
        <f>ROUND(I130*H130,2)</f>
        <v>0</v>
      </c>
      <c r="BL130" s="14" t="s">
        <v>106</v>
      </c>
      <c r="BM130" s="242" t="s">
        <v>625</v>
      </c>
    </row>
    <row r="131" s="12" customFormat="1" ht="22.8" customHeight="1">
      <c r="A131" s="12"/>
      <c r="B131" s="214"/>
      <c r="C131" s="215"/>
      <c r="D131" s="216" t="s">
        <v>74</v>
      </c>
      <c r="E131" s="228" t="s">
        <v>109</v>
      </c>
      <c r="F131" s="228" t="s">
        <v>199</v>
      </c>
      <c r="G131" s="215"/>
      <c r="H131" s="215"/>
      <c r="I131" s="218"/>
      <c r="J131" s="229">
        <f>BK131</f>
        <v>0</v>
      </c>
      <c r="K131" s="215"/>
      <c r="L131" s="220"/>
      <c r="M131" s="221"/>
      <c r="N131" s="222"/>
      <c r="O131" s="222"/>
      <c r="P131" s="223">
        <f>SUM(P132:P135)</f>
        <v>0</v>
      </c>
      <c r="Q131" s="222"/>
      <c r="R131" s="223">
        <f>SUM(R132:R135)</f>
        <v>67.434609200000011</v>
      </c>
      <c r="S131" s="222"/>
      <c r="T131" s="224">
        <f>SUM(T132:T135)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225" t="s">
        <v>80</v>
      </c>
      <c r="AT131" s="226" t="s">
        <v>74</v>
      </c>
      <c r="AU131" s="226" t="s">
        <v>80</v>
      </c>
      <c r="AY131" s="225" t="s">
        <v>150</v>
      </c>
      <c r="BK131" s="227">
        <f>SUM(BK132:BK135)</f>
        <v>0</v>
      </c>
    </row>
    <row r="132" s="2" customFormat="1" ht="33" customHeight="1">
      <c r="A132" s="35"/>
      <c r="B132" s="36"/>
      <c r="C132" s="230" t="s">
        <v>257</v>
      </c>
      <c r="D132" s="230" t="s">
        <v>152</v>
      </c>
      <c r="E132" s="231" t="s">
        <v>626</v>
      </c>
      <c r="F132" s="232" t="s">
        <v>627</v>
      </c>
      <c r="G132" s="233" t="s">
        <v>175</v>
      </c>
      <c r="H132" s="234">
        <v>91</v>
      </c>
      <c r="I132" s="235"/>
      <c r="J132" s="236">
        <f>ROUND(I132*H132,2)</f>
        <v>0</v>
      </c>
      <c r="K132" s="237"/>
      <c r="L132" s="41"/>
      <c r="M132" s="238" t="s">
        <v>1</v>
      </c>
      <c r="N132" s="239" t="s">
        <v>41</v>
      </c>
      <c r="O132" s="89"/>
      <c r="P132" s="240">
        <f>O132*H132</f>
        <v>0</v>
      </c>
      <c r="Q132" s="240">
        <v>0.39800000000000002</v>
      </c>
      <c r="R132" s="240">
        <f>Q132*H132</f>
        <v>36.218000000000004</v>
      </c>
      <c r="S132" s="240">
        <v>0</v>
      </c>
      <c r="T132" s="241">
        <f>S132*H132</f>
        <v>0</v>
      </c>
      <c r="U132" s="35"/>
      <c r="V132" s="35"/>
      <c r="W132" s="35"/>
      <c r="X132" s="35"/>
      <c r="Y132" s="35"/>
      <c r="Z132" s="35"/>
      <c r="AA132" s="35"/>
      <c r="AB132" s="35"/>
      <c r="AC132" s="35"/>
      <c r="AD132" s="35"/>
      <c r="AE132" s="35"/>
      <c r="AR132" s="242" t="s">
        <v>106</v>
      </c>
      <c r="AT132" s="242" t="s">
        <v>152</v>
      </c>
      <c r="AU132" s="242" t="s">
        <v>87</v>
      </c>
      <c r="AY132" s="14" t="s">
        <v>150</v>
      </c>
      <c r="BE132" s="243">
        <f>IF(N132="základná",J132,0)</f>
        <v>0</v>
      </c>
      <c r="BF132" s="243">
        <f>IF(N132="znížená",J132,0)</f>
        <v>0</v>
      </c>
      <c r="BG132" s="243">
        <f>IF(N132="zákl. prenesená",J132,0)</f>
        <v>0</v>
      </c>
      <c r="BH132" s="243">
        <f>IF(N132="zníž. prenesená",J132,0)</f>
        <v>0</v>
      </c>
      <c r="BI132" s="243">
        <f>IF(N132="nulová",J132,0)</f>
        <v>0</v>
      </c>
      <c r="BJ132" s="14" t="s">
        <v>87</v>
      </c>
      <c r="BK132" s="243">
        <f>ROUND(I132*H132,2)</f>
        <v>0</v>
      </c>
      <c r="BL132" s="14" t="s">
        <v>106</v>
      </c>
      <c r="BM132" s="242" t="s">
        <v>628</v>
      </c>
    </row>
    <row r="133" s="2" customFormat="1" ht="37.8" customHeight="1">
      <c r="A133" s="35"/>
      <c r="B133" s="36"/>
      <c r="C133" s="230" t="s">
        <v>84</v>
      </c>
      <c r="D133" s="230" t="s">
        <v>152</v>
      </c>
      <c r="E133" s="231" t="s">
        <v>520</v>
      </c>
      <c r="F133" s="232" t="s">
        <v>521</v>
      </c>
      <c r="G133" s="233" t="s">
        <v>175</v>
      </c>
      <c r="H133" s="234">
        <v>56.840000000000003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0.22763</v>
      </c>
      <c r="R133" s="240">
        <f>Q133*H133</f>
        <v>12.938489200000001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629</v>
      </c>
    </row>
    <row r="134" s="2" customFormat="1" ht="44.25" customHeight="1">
      <c r="A134" s="35"/>
      <c r="B134" s="36"/>
      <c r="C134" s="230" t="s">
        <v>235</v>
      </c>
      <c r="D134" s="230" t="s">
        <v>152</v>
      </c>
      <c r="E134" s="231" t="s">
        <v>630</v>
      </c>
      <c r="F134" s="232" t="s">
        <v>631</v>
      </c>
      <c r="G134" s="233" t="s">
        <v>175</v>
      </c>
      <c r="H134" s="234">
        <v>81.200000000000003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0.092499999999999999</v>
      </c>
      <c r="R134" s="240">
        <f>Q134*H134</f>
        <v>7.5110000000000001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632</v>
      </c>
    </row>
    <row r="135" s="2" customFormat="1" ht="24.15" customHeight="1">
      <c r="A135" s="35"/>
      <c r="B135" s="36"/>
      <c r="C135" s="244" t="s">
        <v>239</v>
      </c>
      <c r="D135" s="244" t="s">
        <v>177</v>
      </c>
      <c r="E135" s="245" t="s">
        <v>633</v>
      </c>
      <c r="F135" s="246" t="s">
        <v>634</v>
      </c>
      <c r="G135" s="247" t="s">
        <v>175</v>
      </c>
      <c r="H135" s="248">
        <v>82.823999999999998</v>
      </c>
      <c r="I135" s="249"/>
      <c r="J135" s="250">
        <f>ROUND(I135*H135,2)</f>
        <v>0</v>
      </c>
      <c r="K135" s="251"/>
      <c r="L135" s="252"/>
      <c r="M135" s="253" t="s">
        <v>1</v>
      </c>
      <c r="N135" s="254" t="s">
        <v>41</v>
      </c>
      <c r="O135" s="89"/>
      <c r="P135" s="240">
        <f>O135*H135</f>
        <v>0</v>
      </c>
      <c r="Q135" s="240">
        <v>0.13</v>
      </c>
      <c r="R135" s="240">
        <f>Q135*H135</f>
        <v>10.76712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90</v>
      </c>
      <c r="AT135" s="242" t="s">
        <v>177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635</v>
      </c>
    </row>
    <row r="136" s="12" customFormat="1" ht="22.8" customHeight="1">
      <c r="A136" s="12"/>
      <c r="B136" s="214"/>
      <c r="C136" s="215"/>
      <c r="D136" s="216" t="s">
        <v>74</v>
      </c>
      <c r="E136" s="228" t="s">
        <v>182</v>
      </c>
      <c r="F136" s="228" t="s">
        <v>252</v>
      </c>
      <c r="G136" s="215"/>
      <c r="H136" s="215"/>
      <c r="I136" s="218"/>
      <c r="J136" s="229">
        <f>BK136</f>
        <v>0</v>
      </c>
      <c r="K136" s="215"/>
      <c r="L136" s="220"/>
      <c r="M136" s="221"/>
      <c r="N136" s="222"/>
      <c r="O136" s="222"/>
      <c r="P136" s="223">
        <f>SUM(P137:P143)</f>
        <v>0</v>
      </c>
      <c r="Q136" s="222"/>
      <c r="R136" s="223">
        <f>SUM(R137:R143)</f>
        <v>17.241307200000001</v>
      </c>
      <c r="S136" s="222"/>
      <c r="T136" s="224">
        <f>SUM(T137:T143)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5" t="s">
        <v>80</v>
      </c>
      <c r="AT136" s="226" t="s">
        <v>74</v>
      </c>
      <c r="AU136" s="226" t="s">
        <v>80</v>
      </c>
      <c r="AY136" s="225" t="s">
        <v>150</v>
      </c>
      <c r="BK136" s="227">
        <f>SUM(BK137:BK143)</f>
        <v>0</v>
      </c>
    </row>
    <row r="137" s="2" customFormat="1" ht="37.8" customHeight="1">
      <c r="A137" s="35"/>
      <c r="B137" s="36"/>
      <c r="C137" s="230" t="s">
        <v>243</v>
      </c>
      <c r="D137" s="230" t="s">
        <v>152</v>
      </c>
      <c r="E137" s="231" t="s">
        <v>423</v>
      </c>
      <c r="F137" s="232" t="s">
        <v>424</v>
      </c>
      <c r="G137" s="233" t="s">
        <v>155</v>
      </c>
      <c r="H137" s="234">
        <v>104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0.098530000000000006</v>
      </c>
      <c r="R137" s="240">
        <f>Q137*H137</f>
        <v>10.247120000000001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636</v>
      </c>
    </row>
    <row r="138" s="2" customFormat="1" ht="21.75" customHeight="1">
      <c r="A138" s="35"/>
      <c r="B138" s="36"/>
      <c r="C138" s="244" t="s">
        <v>247</v>
      </c>
      <c r="D138" s="244" t="s">
        <v>177</v>
      </c>
      <c r="E138" s="245" t="s">
        <v>274</v>
      </c>
      <c r="F138" s="246" t="s">
        <v>275</v>
      </c>
      <c r="G138" s="247" t="s">
        <v>250</v>
      </c>
      <c r="H138" s="248">
        <v>105.04000000000001</v>
      </c>
      <c r="I138" s="249"/>
      <c r="J138" s="250">
        <f>ROUND(I138*H138,2)</f>
        <v>0</v>
      </c>
      <c r="K138" s="251"/>
      <c r="L138" s="252"/>
      <c r="M138" s="253" t="s">
        <v>1</v>
      </c>
      <c r="N138" s="254" t="s">
        <v>41</v>
      </c>
      <c r="O138" s="89"/>
      <c r="P138" s="240">
        <f>O138*H138</f>
        <v>0</v>
      </c>
      <c r="Q138" s="240">
        <v>0.023</v>
      </c>
      <c r="R138" s="240">
        <f>Q138*H138</f>
        <v>2.4159200000000003</v>
      </c>
      <c r="S138" s="240">
        <v>0</v>
      </c>
      <c r="T138" s="241">
        <f>S138*H138</f>
        <v>0</v>
      </c>
      <c r="U138" s="35"/>
      <c r="V138" s="35"/>
      <c r="W138" s="35"/>
      <c r="X138" s="35"/>
      <c r="Y138" s="35"/>
      <c r="Z138" s="35"/>
      <c r="AA138" s="35"/>
      <c r="AB138" s="35"/>
      <c r="AC138" s="35"/>
      <c r="AD138" s="35"/>
      <c r="AE138" s="35"/>
      <c r="AR138" s="242" t="s">
        <v>90</v>
      </c>
      <c r="AT138" s="242" t="s">
        <v>177</v>
      </c>
      <c r="AU138" s="242" t="s">
        <v>87</v>
      </c>
      <c r="AY138" s="14" t="s">
        <v>150</v>
      </c>
      <c r="BE138" s="243">
        <f>IF(N138="základná",J138,0)</f>
        <v>0</v>
      </c>
      <c r="BF138" s="243">
        <f>IF(N138="znížená",J138,0)</f>
        <v>0</v>
      </c>
      <c r="BG138" s="243">
        <f>IF(N138="zákl. prenesená",J138,0)</f>
        <v>0</v>
      </c>
      <c r="BH138" s="243">
        <f>IF(N138="zníž. prenesená",J138,0)</f>
        <v>0</v>
      </c>
      <c r="BI138" s="243">
        <f>IF(N138="nulová",J138,0)</f>
        <v>0</v>
      </c>
      <c r="BJ138" s="14" t="s">
        <v>87</v>
      </c>
      <c r="BK138" s="243">
        <f>ROUND(I138*H138,2)</f>
        <v>0</v>
      </c>
      <c r="BL138" s="14" t="s">
        <v>106</v>
      </c>
      <c r="BM138" s="242" t="s">
        <v>637</v>
      </c>
    </row>
    <row r="139" s="2" customFormat="1" ht="33" customHeight="1">
      <c r="A139" s="35"/>
      <c r="B139" s="36"/>
      <c r="C139" s="230" t="s">
        <v>187</v>
      </c>
      <c r="D139" s="230" t="s">
        <v>152</v>
      </c>
      <c r="E139" s="231" t="s">
        <v>427</v>
      </c>
      <c r="F139" s="232" t="s">
        <v>428</v>
      </c>
      <c r="G139" s="233" t="s">
        <v>159</v>
      </c>
      <c r="H139" s="234">
        <v>2.0800000000000001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2.2010900000000002</v>
      </c>
      <c r="R139" s="240">
        <f>Q139*H139</f>
        <v>4.5782672000000009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638</v>
      </c>
    </row>
    <row r="140" s="2" customFormat="1" ht="24.15" customHeight="1">
      <c r="A140" s="35"/>
      <c r="B140" s="36"/>
      <c r="C140" s="230" t="s">
        <v>200</v>
      </c>
      <c r="D140" s="230" t="s">
        <v>152</v>
      </c>
      <c r="E140" s="231" t="s">
        <v>290</v>
      </c>
      <c r="F140" s="232" t="s">
        <v>291</v>
      </c>
      <c r="G140" s="233" t="s">
        <v>292</v>
      </c>
      <c r="H140" s="234">
        <v>25.23</v>
      </c>
      <c r="I140" s="235"/>
      <c r="J140" s="236">
        <f>ROUND(I140*H140,2)</f>
        <v>0</v>
      </c>
      <c r="K140" s="237"/>
      <c r="L140" s="41"/>
      <c r="M140" s="238" t="s">
        <v>1</v>
      </c>
      <c r="N140" s="239" t="s">
        <v>41</v>
      </c>
      <c r="O140" s="89"/>
      <c r="P140" s="240">
        <f>O140*H140</f>
        <v>0</v>
      </c>
      <c r="Q140" s="240">
        <v>0</v>
      </c>
      <c r="R140" s="240">
        <f>Q140*H140</f>
        <v>0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106</v>
      </c>
      <c r="AT140" s="242" t="s">
        <v>152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639</v>
      </c>
    </row>
    <row r="141" s="2" customFormat="1" ht="24.15" customHeight="1">
      <c r="A141" s="35"/>
      <c r="B141" s="36"/>
      <c r="C141" s="230" t="s">
        <v>204</v>
      </c>
      <c r="D141" s="230" t="s">
        <v>152</v>
      </c>
      <c r="E141" s="231" t="s">
        <v>295</v>
      </c>
      <c r="F141" s="232" t="s">
        <v>296</v>
      </c>
      <c r="G141" s="233" t="s">
        <v>292</v>
      </c>
      <c r="H141" s="234">
        <v>559.07500000000005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</v>
      </c>
      <c r="R141" s="240">
        <f>Q141*H141</f>
        <v>0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640</v>
      </c>
    </row>
    <row r="142" s="2" customFormat="1" ht="24.15" customHeight="1">
      <c r="A142" s="35"/>
      <c r="B142" s="36"/>
      <c r="C142" s="230" t="s">
        <v>208</v>
      </c>
      <c r="D142" s="230" t="s">
        <v>152</v>
      </c>
      <c r="E142" s="231" t="s">
        <v>299</v>
      </c>
      <c r="F142" s="232" t="s">
        <v>300</v>
      </c>
      <c r="G142" s="233" t="s">
        <v>292</v>
      </c>
      <c r="H142" s="234">
        <v>25.23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641</v>
      </c>
    </row>
    <row r="143" s="2" customFormat="1" ht="24.15" customHeight="1">
      <c r="A143" s="35"/>
      <c r="B143" s="36"/>
      <c r="C143" s="230" t="s">
        <v>212</v>
      </c>
      <c r="D143" s="230" t="s">
        <v>152</v>
      </c>
      <c r="E143" s="231" t="s">
        <v>303</v>
      </c>
      <c r="F143" s="232" t="s">
        <v>388</v>
      </c>
      <c r="G143" s="233" t="s">
        <v>292</v>
      </c>
      <c r="H143" s="234">
        <v>25.23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642</v>
      </c>
    </row>
    <row r="144" s="12" customFormat="1" ht="22.8" customHeight="1">
      <c r="A144" s="12"/>
      <c r="B144" s="214"/>
      <c r="C144" s="215"/>
      <c r="D144" s="216" t="s">
        <v>74</v>
      </c>
      <c r="E144" s="228" t="s">
        <v>306</v>
      </c>
      <c r="F144" s="228" t="s">
        <v>307</v>
      </c>
      <c r="G144" s="215"/>
      <c r="H144" s="215"/>
      <c r="I144" s="218"/>
      <c r="J144" s="229">
        <f>BK144</f>
        <v>0</v>
      </c>
      <c r="K144" s="215"/>
      <c r="L144" s="220"/>
      <c r="M144" s="221"/>
      <c r="N144" s="222"/>
      <c r="O144" s="222"/>
      <c r="P144" s="223">
        <f>P145</f>
        <v>0</v>
      </c>
      <c r="Q144" s="222"/>
      <c r="R144" s="223">
        <f>R145</f>
        <v>0</v>
      </c>
      <c r="S144" s="222"/>
      <c r="T144" s="224">
        <f>T145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225" t="s">
        <v>80</v>
      </c>
      <c r="AT144" s="226" t="s">
        <v>74</v>
      </c>
      <c r="AU144" s="226" t="s">
        <v>80</v>
      </c>
      <c r="AY144" s="225" t="s">
        <v>150</v>
      </c>
      <c r="BK144" s="227">
        <f>BK145</f>
        <v>0</v>
      </c>
    </row>
    <row r="145" s="2" customFormat="1" ht="37.8" customHeight="1">
      <c r="A145" s="35"/>
      <c r="B145" s="36"/>
      <c r="C145" s="230" t="s">
        <v>216</v>
      </c>
      <c r="D145" s="230" t="s">
        <v>152</v>
      </c>
      <c r="E145" s="231" t="s">
        <v>309</v>
      </c>
      <c r="F145" s="232" t="s">
        <v>439</v>
      </c>
      <c r="G145" s="233" t="s">
        <v>292</v>
      </c>
      <c r="H145" s="234">
        <v>86.328000000000003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643</v>
      </c>
    </row>
    <row r="146" s="12" customFormat="1" ht="25.92" customHeight="1">
      <c r="A146" s="12"/>
      <c r="B146" s="214"/>
      <c r="C146" s="215"/>
      <c r="D146" s="216" t="s">
        <v>74</v>
      </c>
      <c r="E146" s="217" t="s">
        <v>177</v>
      </c>
      <c r="F146" s="217" t="s">
        <v>312</v>
      </c>
      <c r="G146" s="215"/>
      <c r="H146" s="215"/>
      <c r="I146" s="218"/>
      <c r="J146" s="219">
        <f>BK146</f>
        <v>0</v>
      </c>
      <c r="K146" s="215"/>
      <c r="L146" s="220"/>
      <c r="M146" s="221"/>
      <c r="N146" s="222"/>
      <c r="O146" s="222"/>
      <c r="P146" s="223">
        <f>P147</f>
        <v>0</v>
      </c>
      <c r="Q146" s="222"/>
      <c r="R146" s="223">
        <f>R147</f>
        <v>0</v>
      </c>
      <c r="S146" s="222"/>
      <c r="T146" s="224">
        <f>T147</f>
        <v>0</v>
      </c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R146" s="225" t="s">
        <v>84</v>
      </c>
      <c r="AT146" s="226" t="s">
        <v>74</v>
      </c>
      <c r="AU146" s="226" t="s">
        <v>75</v>
      </c>
      <c r="AY146" s="225" t="s">
        <v>150</v>
      </c>
      <c r="BK146" s="227">
        <f>BK147</f>
        <v>0</v>
      </c>
    </row>
    <row r="147" s="12" customFormat="1" ht="22.8" customHeight="1">
      <c r="A147" s="12"/>
      <c r="B147" s="214"/>
      <c r="C147" s="215"/>
      <c r="D147" s="216" t="s">
        <v>74</v>
      </c>
      <c r="E147" s="228" t="s">
        <v>313</v>
      </c>
      <c r="F147" s="228" t="s">
        <v>314</v>
      </c>
      <c r="G147" s="215"/>
      <c r="H147" s="215"/>
      <c r="I147" s="218"/>
      <c r="J147" s="229">
        <f>BK147</f>
        <v>0</v>
      </c>
      <c r="K147" s="215"/>
      <c r="L147" s="220"/>
      <c r="M147" s="221"/>
      <c r="N147" s="222"/>
      <c r="O147" s="222"/>
      <c r="P147" s="223">
        <f>P148</f>
        <v>0</v>
      </c>
      <c r="Q147" s="222"/>
      <c r="R147" s="223">
        <f>R148</f>
        <v>0</v>
      </c>
      <c r="S147" s="222"/>
      <c r="T147" s="224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225" t="s">
        <v>84</v>
      </c>
      <c r="AT147" s="226" t="s">
        <v>74</v>
      </c>
      <c r="AU147" s="226" t="s">
        <v>80</v>
      </c>
      <c r="AY147" s="225" t="s">
        <v>150</v>
      </c>
      <c r="BK147" s="227">
        <f>BK148</f>
        <v>0</v>
      </c>
    </row>
    <row r="148" s="2" customFormat="1" ht="33" customHeight="1">
      <c r="A148" s="35"/>
      <c r="B148" s="36"/>
      <c r="C148" s="230" t="s">
        <v>220</v>
      </c>
      <c r="D148" s="230" t="s">
        <v>152</v>
      </c>
      <c r="E148" s="231" t="s">
        <v>316</v>
      </c>
      <c r="F148" s="232" t="s">
        <v>317</v>
      </c>
      <c r="G148" s="233" t="s">
        <v>175</v>
      </c>
      <c r="H148" s="234">
        <v>104</v>
      </c>
      <c r="I148" s="235"/>
      <c r="J148" s="236">
        <f>ROUND(I148*H148,2)</f>
        <v>0</v>
      </c>
      <c r="K148" s="237"/>
      <c r="L148" s="41"/>
      <c r="M148" s="255" t="s">
        <v>1</v>
      </c>
      <c r="N148" s="256" t="s">
        <v>41</v>
      </c>
      <c r="O148" s="257"/>
      <c r="P148" s="258">
        <f>O148*H148</f>
        <v>0</v>
      </c>
      <c r="Q148" s="258">
        <v>0</v>
      </c>
      <c r="R148" s="258">
        <f>Q148*H148</f>
        <v>0</v>
      </c>
      <c r="S148" s="258">
        <v>0</v>
      </c>
      <c r="T148" s="259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318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318</v>
      </c>
      <c r="BM148" s="242" t="s">
        <v>644</v>
      </c>
    </row>
    <row r="149" s="2" customFormat="1" ht="6.96" customHeight="1">
      <c r="A149" s="35"/>
      <c r="B149" s="64"/>
      <c r="C149" s="65"/>
      <c r="D149" s="65"/>
      <c r="E149" s="65"/>
      <c r="F149" s="65"/>
      <c r="G149" s="65"/>
      <c r="H149" s="65"/>
      <c r="I149" s="65"/>
      <c r="J149" s="65"/>
      <c r="K149" s="65"/>
      <c r="L149" s="41"/>
      <c r="M149" s="35"/>
      <c r="O149" s="35"/>
      <c r="P149" s="35"/>
      <c r="Q149" s="35"/>
      <c r="R149" s="35"/>
      <c r="S149" s="35"/>
      <c r="T149" s="35"/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</row>
  </sheetData>
  <sheetProtection sheet="1" autoFilter="0" formatColumns="0" formatRows="0" objects="1" scenarios="1" spinCount="100000" saltValue="ZpSzcmvQEDOGCaU2U35PDa1fWU7rncWViQUvhkMnXmKRNAr08xbawLUikAdWcErzyVk7UzHzprmQBzTY9UQ09Q==" hashValue="nHZ6ReKPhVoZmWKHptMzNInjy5cz+UMIP4VOXWyHMA8DmyLX8PJJf35jiRSbV1qV5owx8BSH7nhxNNyCT2PqTQ==" algorithmName="SHA-512" password="CC35"/>
  <autoFilter ref="C123:K148"/>
  <mergeCells count="9">
    <mergeCell ref="E7:H7"/>
    <mergeCell ref="E9:H9"/>
    <mergeCell ref="E18:H18"/>
    <mergeCell ref="E27:H27"/>
    <mergeCell ref="E85:H85"/>
    <mergeCell ref="E87:H87"/>
    <mergeCell ref="E114:H114"/>
    <mergeCell ref="E116:H116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114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30" customHeight="1">
      <c r="A9" s="35"/>
      <c r="B9" s="41"/>
      <c r="C9" s="35"/>
      <c r="D9" s="35"/>
      <c r="E9" s="150" t="s">
        <v>645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ROUND(J125,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ROUND((SUM(BE125:BE152)),  2)</f>
        <v>0</v>
      </c>
      <c r="G33" s="158"/>
      <c r="H33" s="158"/>
      <c r="I33" s="165">
        <v>0.20000000000000001</v>
      </c>
      <c r="J33" s="164">
        <f>ROUND(((SUM(BE125:BE152))*I33),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ROUND((SUM(BF125:BF152)),  2)</f>
        <v>0</v>
      </c>
      <c r="G34" s="158"/>
      <c r="H34" s="158"/>
      <c r="I34" s="165">
        <v>0.20000000000000001</v>
      </c>
      <c r="J34" s="164">
        <f>ROUND(((SUM(BF125:BF152))*I34),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ROUND((SUM(BG125:BG152)),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ROUND((SUM(BH125:BH152)),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ROUND((SUM(BI125:BI152)),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30" customHeight="1">
      <c r="A87" s="35"/>
      <c r="B87" s="36"/>
      <c r="C87" s="37"/>
      <c r="D87" s="37"/>
      <c r="E87" s="74" t="str">
        <f>E9</f>
        <v>6 - SO 06 - Chodník na Družstevnej ulici - dokončenie z medziblokových úprav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J125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J126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J127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130</v>
      </c>
      <c r="E99" s="199"/>
      <c r="F99" s="199"/>
      <c r="G99" s="199"/>
      <c r="H99" s="199"/>
      <c r="I99" s="199"/>
      <c r="J99" s="200">
        <f>J130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131</v>
      </c>
      <c r="E100" s="199"/>
      <c r="F100" s="199"/>
      <c r="G100" s="199"/>
      <c r="H100" s="199"/>
      <c r="I100" s="199"/>
      <c r="J100" s="200">
        <f>J132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321</v>
      </c>
      <c r="E101" s="199"/>
      <c r="F101" s="199"/>
      <c r="G101" s="199"/>
      <c r="H101" s="199"/>
      <c r="I101" s="199"/>
      <c r="J101" s="200">
        <f>J136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132</v>
      </c>
      <c r="E102" s="199"/>
      <c r="F102" s="199"/>
      <c r="G102" s="199"/>
      <c r="H102" s="199"/>
      <c r="I102" s="199"/>
      <c r="J102" s="200">
        <f>J138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133</v>
      </c>
      <c r="E103" s="199"/>
      <c r="F103" s="199"/>
      <c r="G103" s="199"/>
      <c r="H103" s="199"/>
      <c r="I103" s="199"/>
      <c r="J103" s="200">
        <f>J148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9" customFormat="1" ht="24.96" customHeight="1">
      <c r="A104" s="9"/>
      <c r="B104" s="191"/>
      <c r="C104" s="192"/>
      <c r="D104" s="193" t="s">
        <v>134</v>
      </c>
      <c r="E104" s="194"/>
      <c r="F104" s="194"/>
      <c r="G104" s="194"/>
      <c r="H104" s="194"/>
      <c r="I104" s="194"/>
      <c r="J104" s="195">
        <f>J150</f>
        <v>0</v>
      </c>
      <c r="K104" s="192"/>
      <c r="L104" s="19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hidden="1" s="10" customFormat="1" ht="19.92" customHeight="1">
      <c r="A105" s="10"/>
      <c r="B105" s="197"/>
      <c r="C105" s="131"/>
      <c r="D105" s="198" t="s">
        <v>135</v>
      </c>
      <c r="E105" s="199"/>
      <c r="F105" s="199"/>
      <c r="G105" s="199"/>
      <c r="H105" s="199"/>
      <c r="I105" s="199"/>
      <c r="J105" s="200">
        <f>J151</f>
        <v>0</v>
      </c>
      <c r="K105" s="131"/>
      <c r="L105" s="20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2" customFormat="1" ht="21.84" customHeight="1">
      <c r="A106" s="35"/>
      <c r="B106" s="36"/>
      <c r="C106" s="37"/>
      <c r="D106" s="37"/>
      <c r="E106" s="37"/>
      <c r="F106" s="37"/>
      <c r="G106" s="37"/>
      <c r="H106" s="37"/>
      <c r="I106" s="37"/>
      <c r="J106" s="37"/>
      <c r="K106" s="37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 s="2" customFormat="1" ht="6.96" customHeight="1">
      <c r="A107" s="35"/>
      <c r="B107" s="64"/>
      <c r="C107" s="65"/>
      <c r="D107" s="65"/>
      <c r="E107" s="65"/>
      <c r="F107" s="65"/>
      <c r="G107" s="65"/>
      <c r="H107" s="65"/>
      <c r="I107" s="65"/>
      <c r="J107" s="65"/>
      <c r="K107" s="65"/>
      <c r="L107" s="61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hidden="1"/>
    <row r="109" hidden="1"/>
    <row r="110" hidden="1"/>
    <row r="111" s="2" customFormat="1" ht="6.96" customHeight="1">
      <c r="A111" s="35"/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24.96" customHeight="1">
      <c r="A112" s="35"/>
      <c r="B112" s="36"/>
      <c r="C112" s="20" t="s">
        <v>136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15</v>
      </c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6.5" customHeight="1">
      <c r="A115" s="35"/>
      <c r="B115" s="36"/>
      <c r="C115" s="37"/>
      <c r="D115" s="37"/>
      <c r="E115" s="186" t="str">
        <f>E7</f>
        <v>Spevnené plochy na území Mesta Humenné 2023</v>
      </c>
      <c r="F115" s="29"/>
      <c r="G115" s="29"/>
      <c r="H115" s="29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119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30" customHeight="1">
      <c r="A117" s="35"/>
      <c r="B117" s="36"/>
      <c r="C117" s="37"/>
      <c r="D117" s="37"/>
      <c r="E117" s="74" t="str">
        <f>E9</f>
        <v>6 - SO 06 - Chodník na Družstevnej ulici - dokončenie z medziblokových úprav</v>
      </c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19</v>
      </c>
      <c r="D119" s="37"/>
      <c r="E119" s="37"/>
      <c r="F119" s="24" t="str">
        <f>F12</f>
        <v>Humenné</v>
      </c>
      <c r="G119" s="37"/>
      <c r="H119" s="37"/>
      <c r="I119" s="29" t="s">
        <v>21</v>
      </c>
      <c r="J119" s="77" t="str">
        <f>IF(J12="","",J12)</f>
        <v>28. 6. 2023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23</v>
      </c>
      <c r="D121" s="37"/>
      <c r="E121" s="37"/>
      <c r="F121" s="24" t="str">
        <f>E15</f>
        <v>Mestský úrad Humenné</v>
      </c>
      <c r="G121" s="37"/>
      <c r="H121" s="37"/>
      <c r="I121" s="29" t="s">
        <v>31</v>
      </c>
      <c r="J121" s="33" t="str">
        <f>E21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29</v>
      </c>
      <c r="D122" s="37"/>
      <c r="E122" s="37"/>
      <c r="F122" s="24" t="str">
        <f>IF(E18="","",E18)</f>
        <v>Vyplň údaj</v>
      </c>
      <c r="G122" s="37"/>
      <c r="H122" s="37"/>
      <c r="I122" s="29" t="s">
        <v>33</v>
      </c>
      <c r="J122" s="33" t="str">
        <f>E24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202"/>
      <c r="B124" s="203"/>
      <c r="C124" s="204" t="s">
        <v>137</v>
      </c>
      <c r="D124" s="205" t="s">
        <v>60</v>
      </c>
      <c r="E124" s="205" t="s">
        <v>56</v>
      </c>
      <c r="F124" s="205" t="s">
        <v>57</v>
      </c>
      <c r="G124" s="205" t="s">
        <v>138</v>
      </c>
      <c r="H124" s="205" t="s">
        <v>139</v>
      </c>
      <c r="I124" s="205" t="s">
        <v>140</v>
      </c>
      <c r="J124" s="206" t="s">
        <v>124</v>
      </c>
      <c r="K124" s="207" t="s">
        <v>141</v>
      </c>
      <c r="L124" s="208"/>
      <c r="M124" s="98" t="s">
        <v>1</v>
      </c>
      <c r="N124" s="99" t="s">
        <v>39</v>
      </c>
      <c r="O124" s="99" t="s">
        <v>142</v>
      </c>
      <c r="P124" s="99" t="s">
        <v>143</v>
      </c>
      <c r="Q124" s="99" t="s">
        <v>144</v>
      </c>
      <c r="R124" s="99" t="s">
        <v>145</v>
      </c>
      <c r="S124" s="99" t="s">
        <v>146</v>
      </c>
      <c r="T124" s="100" t="s">
        <v>147</v>
      </c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</row>
    <row r="125" s="2" customFormat="1" ht="22.8" customHeight="1">
      <c r="A125" s="35"/>
      <c r="B125" s="36"/>
      <c r="C125" s="105" t="s">
        <v>125</v>
      </c>
      <c r="D125" s="37"/>
      <c r="E125" s="37"/>
      <c r="F125" s="37"/>
      <c r="G125" s="37"/>
      <c r="H125" s="37"/>
      <c r="I125" s="37"/>
      <c r="J125" s="209">
        <f>BK125</f>
        <v>0</v>
      </c>
      <c r="K125" s="37"/>
      <c r="L125" s="41"/>
      <c r="M125" s="101"/>
      <c r="N125" s="210"/>
      <c r="O125" s="102"/>
      <c r="P125" s="211">
        <f>P126+P150</f>
        <v>0</v>
      </c>
      <c r="Q125" s="102"/>
      <c r="R125" s="211">
        <f>R126+R150</f>
        <v>67.148134200000001</v>
      </c>
      <c r="S125" s="102"/>
      <c r="T125" s="212">
        <f>T126+T150</f>
        <v>25.129999999999999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74</v>
      </c>
      <c r="AU125" s="14" t="s">
        <v>126</v>
      </c>
      <c r="BK125" s="213">
        <f>BK126+BK150</f>
        <v>0</v>
      </c>
    </row>
    <row r="126" s="12" customFormat="1" ht="25.92" customHeight="1">
      <c r="A126" s="12"/>
      <c r="B126" s="214"/>
      <c r="C126" s="215"/>
      <c r="D126" s="216" t="s">
        <v>74</v>
      </c>
      <c r="E126" s="217" t="s">
        <v>148</v>
      </c>
      <c r="F126" s="217" t="s">
        <v>149</v>
      </c>
      <c r="G126" s="215"/>
      <c r="H126" s="215"/>
      <c r="I126" s="218"/>
      <c r="J126" s="219">
        <f>BK126</f>
        <v>0</v>
      </c>
      <c r="K126" s="215"/>
      <c r="L126" s="220"/>
      <c r="M126" s="221"/>
      <c r="N126" s="222"/>
      <c r="O126" s="222"/>
      <c r="P126" s="223">
        <f>P127+P130+P132+P136+P138+P148</f>
        <v>0</v>
      </c>
      <c r="Q126" s="222"/>
      <c r="R126" s="223">
        <f>R127+R130+R132+R136+R138+R148</f>
        <v>67.148134200000001</v>
      </c>
      <c r="S126" s="222"/>
      <c r="T126" s="224">
        <f>T127+T130+T132+T136+T138+T148</f>
        <v>25.129999999999999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75</v>
      </c>
      <c r="AY126" s="225" t="s">
        <v>150</v>
      </c>
      <c r="BK126" s="227">
        <f>BK127+BK130+BK132+BK136+BK138+BK148</f>
        <v>0</v>
      </c>
    </row>
    <row r="127" s="12" customFormat="1" ht="22.8" customHeight="1">
      <c r="A127" s="12"/>
      <c r="B127" s="214"/>
      <c r="C127" s="215"/>
      <c r="D127" s="216" t="s">
        <v>74</v>
      </c>
      <c r="E127" s="228" t="s">
        <v>80</v>
      </c>
      <c r="F127" s="228" t="s">
        <v>151</v>
      </c>
      <c r="G127" s="215"/>
      <c r="H127" s="215"/>
      <c r="I127" s="218"/>
      <c r="J127" s="229">
        <f>BK127</f>
        <v>0</v>
      </c>
      <c r="K127" s="215"/>
      <c r="L127" s="220"/>
      <c r="M127" s="221"/>
      <c r="N127" s="222"/>
      <c r="O127" s="222"/>
      <c r="P127" s="223">
        <f>SUM(P128:P129)</f>
        <v>0</v>
      </c>
      <c r="Q127" s="222"/>
      <c r="R127" s="223">
        <f>SUM(R128:R129)</f>
        <v>0</v>
      </c>
      <c r="S127" s="222"/>
      <c r="T127" s="224">
        <f>SUM(T128:T129)</f>
        <v>25.129999999999999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80</v>
      </c>
      <c r="AY127" s="225" t="s">
        <v>150</v>
      </c>
      <c r="BK127" s="227">
        <f>SUM(BK128:BK129)</f>
        <v>0</v>
      </c>
    </row>
    <row r="128" s="2" customFormat="1" ht="24.15" customHeight="1">
      <c r="A128" s="35"/>
      <c r="B128" s="36"/>
      <c r="C128" s="230" t="s">
        <v>80</v>
      </c>
      <c r="D128" s="230" t="s">
        <v>152</v>
      </c>
      <c r="E128" s="231" t="s">
        <v>448</v>
      </c>
      <c r="F128" s="232" t="s">
        <v>449</v>
      </c>
      <c r="G128" s="233" t="s">
        <v>175</v>
      </c>
      <c r="H128" s="234">
        <v>106.5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0.125</v>
      </c>
      <c r="T128" s="241">
        <f>S128*H128</f>
        <v>13.3125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646</v>
      </c>
    </row>
    <row r="129" s="2" customFormat="1" ht="55.5" customHeight="1">
      <c r="A129" s="35"/>
      <c r="B129" s="36"/>
      <c r="C129" s="230" t="s">
        <v>87</v>
      </c>
      <c r="D129" s="230" t="s">
        <v>152</v>
      </c>
      <c r="E129" s="231" t="s">
        <v>327</v>
      </c>
      <c r="F129" s="232" t="s">
        <v>518</v>
      </c>
      <c r="G129" s="233" t="s">
        <v>155</v>
      </c>
      <c r="H129" s="234">
        <v>81.5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0.14499999999999999</v>
      </c>
      <c r="T129" s="241">
        <f>S129*H129</f>
        <v>11.817499999999999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647</v>
      </c>
    </row>
    <row r="130" s="12" customFormat="1" ht="22.8" customHeight="1">
      <c r="A130" s="12"/>
      <c r="B130" s="214"/>
      <c r="C130" s="215"/>
      <c r="D130" s="216" t="s">
        <v>74</v>
      </c>
      <c r="E130" s="228" t="s">
        <v>106</v>
      </c>
      <c r="F130" s="228" t="s">
        <v>194</v>
      </c>
      <c r="G130" s="215"/>
      <c r="H130" s="215"/>
      <c r="I130" s="218"/>
      <c r="J130" s="229">
        <f>BK130</f>
        <v>0</v>
      </c>
      <c r="K130" s="215"/>
      <c r="L130" s="220"/>
      <c r="M130" s="221"/>
      <c r="N130" s="222"/>
      <c r="O130" s="222"/>
      <c r="P130" s="223">
        <f>P131</f>
        <v>0</v>
      </c>
      <c r="Q130" s="222"/>
      <c r="R130" s="223">
        <f>R131</f>
        <v>17.244479999999999</v>
      </c>
      <c r="S130" s="222"/>
      <c r="T130" s="224">
        <f>T131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5" t="s">
        <v>80</v>
      </c>
      <c r="AT130" s="226" t="s">
        <v>74</v>
      </c>
      <c r="AU130" s="226" t="s">
        <v>80</v>
      </c>
      <c r="AY130" s="225" t="s">
        <v>150</v>
      </c>
      <c r="BK130" s="227">
        <f>BK131</f>
        <v>0</v>
      </c>
    </row>
    <row r="131" s="2" customFormat="1" ht="37.8" customHeight="1">
      <c r="A131" s="35"/>
      <c r="B131" s="36"/>
      <c r="C131" s="230" t="s">
        <v>84</v>
      </c>
      <c r="D131" s="230" t="s">
        <v>152</v>
      </c>
      <c r="E131" s="231" t="s">
        <v>196</v>
      </c>
      <c r="F131" s="232" t="s">
        <v>624</v>
      </c>
      <c r="G131" s="233" t="s">
        <v>175</v>
      </c>
      <c r="H131" s="234">
        <v>106.5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0.16192000000000001</v>
      </c>
      <c r="R131" s="240">
        <f>Q131*H131</f>
        <v>17.244479999999999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648</v>
      </c>
    </row>
    <row r="132" s="12" customFormat="1" ht="22.8" customHeight="1">
      <c r="A132" s="12"/>
      <c r="B132" s="214"/>
      <c r="C132" s="215"/>
      <c r="D132" s="216" t="s">
        <v>74</v>
      </c>
      <c r="E132" s="228" t="s">
        <v>109</v>
      </c>
      <c r="F132" s="228" t="s">
        <v>199</v>
      </c>
      <c r="G132" s="215"/>
      <c r="H132" s="215"/>
      <c r="I132" s="218"/>
      <c r="J132" s="229">
        <f>BK132</f>
        <v>0</v>
      </c>
      <c r="K132" s="215"/>
      <c r="L132" s="220"/>
      <c r="M132" s="221"/>
      <c r="N132" s="222"/>
      <c r="O132" s="222"/>
      <c r="P132" s="223">
        <f>SUM(P133:P135)</f>
        <v>0</v>
      </c>
      <c r="Q132" s="222"/>
      <c r="R132" s="223">
        <f>SUM(R133:R135)</f>
        <v>35.981897500000002</v>
      </c>
      <c r="S132" s="222"/>
      <c r="T132" s="224">
        <f>SUM(T133:T135)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5" t="s">
        <v>80</v>
      </c>
      <c r="AT132" s="226" t="s">
        <v>74</v>
      </c>
      <c r="AU132" s="226" t="s">
        <v>80</v>
      </c>
      <c r="AY132" s="225" t="s">
        <v>150</v>
      </c>
      <c r="BK132" s="227">
        <f>SUM(BK133:BK135)</f>
        <v>0</v>
      </c>
    </row>
    <row r="133" s="2" customFormat="1" ht="37.8" customHeight="1">
      <c r="A133" s="35"/>
      <c r="B133" s="36"/>
      <c r="C133" s="230" t="s">
        <v>106</v>
      </c>
      <c r="D133" s="230" t="s">
        <v>152</v>
      </c>
      <c r="E133" s="231" t="s">
        <v>520</v>
      </c>
      <c r="F133" s="232" t="s">
        <v>521</v>
      </c>
      <c r="G133" s="233" t="s">
        <v>175</v>
      </c>
      <c r="H133" s="234">
        <v>53.25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0.22763</v>
      </c>
      <c r="R133" s="240">
        <f>Q133*H133</f>
        <v>12.121297500000001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649</v>
      </c>
    </row>
    <row r="134" s="2" customFormat="1" ht="44.25" customHeight="1">
      <c r="A134" s="35"/>
      <c r="B134" s="36"/>
      <c r="C134" s="230" t="s">
        <v>109</v>
      </c>
      <c r="D134" s="230" t="s">
        <v>152</v>
      </c>
      <c r="E134" s="231" t="s">
        <v>630</v>
      </c>
      <c r="F134" s="232" t="s">
        <v>631</v>
      </c>
      <c r="G134" s="233" t="s">
        <v>175</v>
      </c>
      <c r="H134" s="234">
        <v>106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0.092499999999999999</v>
      </c>
      <c r="R134" s="240">
        <f>Q134*H134</f>
        <v>9.8049999999999997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650</v>
      </c>
    </row>
    <row r="135" s="2" customFormat="1" ht="24.15" customHeight="1">
      <c r="A135" s="35"/>
      <c r="B135" s="36"/>
      <c r="C135" s="244" t="s">
        <v>112</v>
      </c>
      <c r="D135" s="244" t="s">
        <v>177</v>
      </c>
      <c r="E135" s="245" t="s">
        <v>633</v>
      </c>
      <c r="F135" s="246" t="s">
        <v>634</v>
      </c>
      <c r="G135" s="247" t="s">
        <v>175</v>
      </c>
      <c r="H135" s="248">
        <v>108.12000000000001</v>
      </c>
      <c r="I135" s="249"/>
      <c r="J135" s="250">
        <f>ROUND(I135*H135,2)</f>
        <v>0</v>
      </c>
      <c r="K135" s="251"/>
      <c r="L135" s="252"/>
      <c r="M135" s="253" t="s">
        <v>1</v>
      </c>
      <c r="N135" s="254" t="s">
        <v>41</v>
      </c>
      <c r="O135" s="89"/>
      <c r="P135" s="240">
        <f>O135*H135</f>
        <v>0</v>
      </c>
      <c r="Q135" s="240">
        <v>0.13</v>
      </c>
      <c r="R135" s="240">
        <f>Q135*H135</f>
        <v>14.055600000000002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90</v>
      </c>
      <c r="AT135" s="242" t="s">
        <v>177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651</v>
      </c>
    </row>
    <row r="136" s="12" customFormat="1" ht="22.8" customHeight="1">
      <c r="A136" s="12"/>
      <c r="B136" s="214"/>
      <c r="C136" s="215"/>
      <c r="D136" s="216" t="s">
        <v>74</v>
      </c>
      <c r="E136" s="228" t="s">
        <v>90</v>
      </c>
      <c r="F136" s="228" t="s">
        <v>358</v>
      </c>
      <c r="G136" s="215"/>
      <c r="H136" s="215"/>
      <c r="I136" s="218"/>
      <c r="J136" s="229">
        <f>BK136</f>
        <v>0</v>
      </c>
      <c r="K136" s="215"/>
      <c r="L136" s="220"/>
      <c r="M136" s="221"/>
      <c r="N136" s="222"/>
      <c r="O136" s="222"/>
      <c r="P136" s="223">
        <f>P137</f>
        <v>0</v>
      </c>
      <c r="Q136" s="222"/>
      <c r="R136" s="223">
        <f>R137</f>
        <v>0.41054000000000002</v>
      </c>
      <c r="S136" s="222"/>
      <c r="T136" s="224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5" t="s">
        <v>80</v>
      </c>
      <c r="AT136" s="226" t="s">
        <v>74</v>
      </c>
      <c r="AU136" s="226" t="s">
        <v>80</v>
      </c>
      <c r="AY136" s="225" t="s">
        <v>150</v>
      </c>
      <c r="BK136" s="227">
        <f>BK137</f>
        <v>0</v>
      </c>
    </row>
    <row r="137" s="2" customFormat="1" ht="24.15" customHeight="1">
      <c r="A137" s="35"/>
      <c r="B137" s="36"/>
      <c r="C137" s="230" t="s">
        <v>115</v>
      </c>
      <c r="D137" s="230" t="s">
        <v>152</v>
      </c>
      <c r="E137" s="231" t="s">
        <v>362</v>
      </c>
      <c r="F137" s="232" t="s">
        <v>363</v>
      </c>
      <c r="G137" s="233" t="s">
        <v>250</v>
      </c>
      <c r="H137" s="234">
        <v>1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0.41054000000000002</v>
      </c>
      <c r="R137" s="240">
        <f>Q137*H137</f>
        <v>0.41054000000000002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652</v>
      </c>
    </row>
    <row r="138" s="12" customFormat="1" ht="22.8" customHeight="1">
      <c r="A138" s="12"/>
      <c r="B138" s="214"/>
      <c r="C138" s="215"/>
      <c r="D138" s="216" t="s">
        <v>74</v>
      </c>
      <c r="E138" s="228" t="s">
        <v>182</v>
      </c>
      <c r="F138" s="228" t="s">
        <v>252</v>
      </c>
      <c r="G138" s="215"/>
      <c r="H138" s="215"/>
      <c r="I138" s="218"/>
      <c r="J138" s="229">
        <f>BK138</f>
        <v>0</v>
      </c>
      <c r="K138" s="215"/>
      <c r="L138" s="220"/>
      <c r="M138" s="221"/>
      <c r="N138" s="222"/>
      <c r="O138" s="222"/>
      <c r="P138" s="223">
        <f>SUM(P139:P147)</f>
        <v>0</v>
      </c>
      <c r="Q138" s="222"/>
      <c r="R138" s="223">
        <f>SUM(R139:R147)</f>
        <v>13.511216700000002</v>
      </c>
      <c r="S138" s="222"/>
      <c r="T138" s="224">
        <f>SUM(T139:T147)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5" t="s">
        <v>80</v>
      </c>
      <c r="AT138" s="226" t="s">
        <v>74</v>
      </c>
      <c r="AU138" s="226" t="s">
        <v>80</v>
      </c>
      <c r="AY138" s="225" t="s">
        <v>150</v>
      </c>
      <c r="BK138" s="227">
        <f>SUM(BK139:BK147)</f>
        <v>0</v>
      </c>
    </row>
    <row r="139" s="2" customFormat="1" ht="37.8" customHeight="1">
      <c r="A139" s="35"/>
      <c r="B139" s="36"/>
      <c r="C139" s="230" t="s">
        <v>90</v>
      </c>
      <c r="D139" s="230" t="s">
        <v>152</v>
      </c>
      <c r="E139" s="231" t="s">
        <v>423</v>
      </c>
      <c r="F139" s="232" t="s">
        <v>424</v>
      </c>
      <c r="G139" s="233" t="s">
        <v>155</v>
      </c>
      <c r="H139" s="234">
        <v>81.5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0.098530000000000006</v>
      </c>
      <c r="R139" s="240">
        <f>Q139*H139</f>
        <v>8.0301950000000009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653</v>
      </c>
    </row>
    <row r="140" s="2" customFormat="1" ht="21.75" customHeight="1">
      <c r="A140" s="35"/>
      <c r="B140" s="36"/>
      <c r="C140" s="244" t="s">
        <v>182</v>
      </c>
      <c r="D140" s="244" t="s">
        <v>177</v>
      </c>
      <c r="E140" s="245" t="s">
        <v>274</v>
      </c>
      <c r="F140" s="246" t="s">
        <v>275</v>
      </c>
      <c r="G140" s="247" t="s">
        <v>250</v>
      </c>
      <c r="H140" s="248">
        <v>82.314999999999998</v>
      </c>
      <c r="I140" s="249"/>
      <c r="J140" s="250">
        <f>ROUND(I140*H140,2)</f>
        <v>0</v>
      </c>
      <c r="K140" s="251"/>
      <c r="L140" s="252"/>
      <c r="M140" s="253" t="s">
        <v>1</v>
      </c>
      <c r="N140" s="254" t="s">
        <v>41</v>
      </c>
      <c r="O140" s="89"/>
      <c r="P140" s="240">
        <f>O140*H140</f>
        <v>0</v>
      </c>
      <c r="Q140" s="240">
        <v>0.023</v>
      </c>
      <c r="R140" s="240">
        <f>Q140*H140</f>
        <v>1.8932449999999998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90</v>
      </c>
      <c r="AT140" s="242" t="s">
        <v>177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654</v>
      </c>
    </row>
    <row r="141" s="2" customFormat="1" ht="33" customHeight="1">
      <c r="A141" s="35"/>
      <c r="B141" s="36"/>
      <c r="C141" s="230" t="s">
        <v>187</v>
      </c>
      <c r="D141" s="230" t="s">
        <v>152</v>
      </c>
      <c r="E141" s="231" t="s">
        <v>427</v>
      </c>
      <c r="F141" s="232" t="s">
        <v>428</v>
      </c>
      <c r="G141" s="233" t="s">
        <v>159</v>
      </c>
      <c r="H141" s="234">
        <v>1.6299999999999999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2.2010900000000002</v>
      </c>
      <c r="R141" s="240">
        <f>Q141*H141</f>
        <v>3.5877767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655</v>
      </c>
    </row>
    <row r="142" s="2" customFormat="1" ht="24.15" customHeight="1">
      <c r="A142" s="35"/>
      <c r="B142" s="36"/>
      <c r="C142" s="230" t="s">
        <v>13</v>
      </c>
      <c r="D142" s="230" t="s">
        <v>152</v>
      </c>
      <c r="E142" s="231" t="s">
        <v>431</v>
      </c>
      <c r="F142" s="232" t="s">
        <v>432</v>
      </c>
      <c r="G142" s="233" t="s">
        <v>155</v>
      </c>
      <c r="H142" s="234">
        <v>13.5</v>
      </c>
      <c r="I142" s="235"/>
      <c r="J142" s="236">
        <f>ROUND(I142*H142,2)</f>
        <v>0</v>
      </c>
      <c r="K142" s="237"/>
      <c r="L142" s="41"/>
      <c r="M142" s="238" t="s">
        <v>1</v>
      </c>
      <c r="N142" s="239" t="s">
        <v>41</v>
      </c>
      <c r="O142" s="89"/>
      <c r="P142" s="240">
        <f>O142*H142</f>
        <v>0</v>
      </c>
      <c r="Q142" s="240">
        <v>0</v>
      </c>
      <c r="R142" s="240">
        <f>Q142*H142</f>
        <v>0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106</v>
      </c>
      <c r="AT142" s="242" t="s">
        <v>152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656</v>
      </c>
    </row>
    <row r="143" s="2" customFormat="1" ht="24.15" customHeight="1">
      <c r="A143" s="35"/>
      <c r="B143" s="36"/>
      <c r="C143" s="230" t="s">
        <v>195</v>
      </c>
      <c r="D143" s="230" t="s">
        <v>152</v>
      </c>
      <c r="E143" s="231" t="s">
        <v>382</v>
      </c>
      <c r="F143" s="232" t="s">
        <v>383</v>
      </c>
      <c r="G143" s="233" t="s">
        <v>155</v>
      </c>
      <c r="H143" s="234">
        <v>13.5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0</v>
      </c>
      <c r="R143" s="240">
        <f>Q143*H143</f>
        <v>0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657</v>
      </c>
    </row>
    <row r="144" s="2" customFormat="1" ht="24.15" customHeight="1">
      <c r="A144" s="35"/>
      <c r="B144" s="36"/>
      <c r="C144" s="230" t="s">
        <v>200</v>
      </c>
      <c r="D144" s="230" t="s">
        <v>152</v>
      </c>
      <c r="E144" s="231" t="s">
        <v>290</v>
      </c>
      <c r="F144" s="232" t="s">
        <v>291</v>
      </c>
      <c r="G144" s="233" t="s">
        <v>292</v>
      </c>
      <c r="H144" s="234">
        <v>25.129999999999999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658</v>
      </c>
    </row>
    <row r="145" s="2" customFormat="1" ht="24.15" customHeight="1">
      <c r="A145" s="35"/>
      <c r="B145" s="36"/>
      <c r="C145" s="230" t="s">
        <v>204</v>
      </c>
      <c r="D145" s="230" t="s">
        <v>152</v>
      </c>
      <c r="E145" s="231" t="s">
        <v>295</v>
      </c>
      <c r="F145" s="232" t="s">
        <v>296</v>
      </c>
      <c r="G145" s="233" t="s">
        <v>292</v>
      </c>
      <c r="H145" s="234">
        <v>477.47000000000003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659</v>
      </c>
    </row>
    <row r="146" s="2" customFormat="1" ht="24.15" customHeight="1">
      <c r="A146" s="35"/>
      <c r="B146" s="36"/>
      <c r="C146" s="230" t="s">
        <v>208</v>
      </c>
      <c r="D146" s="230" t="s">
        <v>152</v>
      </c>
      <c r="E146" s="231" t="s">
        <v>299</v>
      </c>
      <c r="F146" s="232" t="s">
        <v>300</v>
      </c>
      <c r="G146" s="233" t="s">
        <v>292</v>
      </c>
      <c r="H146" s="234">
        <v>25.129999999999999</v>
      </c>
      <c r="I146" s="235"/>
      <c r="J146" s="236">
        <f>ROUND(I146*H146,2)</f>
        <v>0</v>
      </c>
      <c r="K146" s="237"/>
      <c r="L146" s="41"/>
      <c r="M146" s="238" t="s">
        <v>1</v>
      </c>
      <c r="N146" s="239" t="s">
        <v>41</v>
      </c>
      <c r="O146" s="89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106</v>
      </c>
      <c r="AT146" s="242" t="s">
        <v>152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660</v>
      </c>
    </row>
    <row r="147" s="2" customFormat="1" ht="24.15" customHeight="1">
      <c r="A147" s="35"/>
      <c r="B147" s="36"/>
      <c r="C147" s="230" t="s">
        <v>212</v>
      </c>
      <c r="D147" s="230" t="s">
        <v>152</v>
      </c>
      <c r="E147" s="231" t="s">
        <v>303</v>
      </c>
      <c r="F147" s="232" t="s">
        <v>388</v>
      </c>
      <c r="G147" s="233" t="s">
        <v>292</v>
      </c>
      <c r="H147" s="234">
        <v>25.129999999999999</v>
      </c>
      <c r="I147" s="235"/>
      <c r="J147" s="236">
        <f>ROUND(I147*H147,2)</f>
        <v>0</v>
      </c>
      <c r="K147" s="237"/>
      <c r="L147" s="41"/>
      <c r="M147" s="238" t="s">
        <v>1</v>
      </c>
      <c r="N147" s="239" t="s">
        <v>41</v>
      </c>
      <c r="O147" s="89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106</v>
      </c>
      <c r="AT147" s="242" t="s">
        <v>152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661</v>
      </c>
    </row>
    <row r="148" s="12" customFormat="1" ht="22.8" customHeight="1">
      <c r="A148" s="12"/>
      <c r="B148" s="214"/>
      <c r="C148" s="215"/>
      <c r="D148" s="216" t="s">
        <v>74</v>
      </c>
      <c r="E148" s="228" t="s">
        <v>306</v>
      </c>
      <c r="F148" s="228" t="s">
        <v>307</v>
      </c>
      <c r="G148" s="215"/>
      <c r="H148" s="215"/>
      <c r="I148" s="218"/>
      <c r="J148" s="229">
        <f>BK148</f>
        <v>0</v>
      </c>
      <c r="K148" s="215"/>
      <c r="L148" s="220"/>
      <c r="M148" s="221"/>
      <c r="N148" s="222"/>
      <c r="O148" s="222"/>
      <c r="P148" s="223">
        <f>P149</f>
        <v>0</v>
      </c>
      <c r="Q148" s="222"/>
      <c r="R148" s="223">
        <f>R149</f>
        <v>0</v>
      </c>
      <c r="S148" s="222"/>
      <c r="T148" s="224">
        <f>T149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225" t="s">
        <v>80</v>
      </c>
      <c r="AT148" s="226" t="s">
        <v>74</v>
      </c>
      <c r="AU148" s="226" t="s">
        <v>80</v>
      </c>
      <c r="AY148" s="225" t="s">
        <v>150</v>
      </c>
      <c r="BK148" s="227">
        <f>BK149</f>
        <v>0</v>
      </c>
    </row>
    <row r="149" s="2" customFormat="1" ht="37.8" customHeight="1">
      <c r="A149" s="35"/>
      <c r="B149" s="36"/>
      <c r="C149" s="230" t="s">
        <v>216</v>
      </c>
      <c r="D149" s="230" t="s">
        <v>152</v>
      </c>
      <c r="E149" s="231" t="s">
        <v>309</v>
      </c>
      <c r="F149" s="232" t="s">
        <v>439</v>
      </c>
      <c r="G149" s="233" t="s">
        <v>292</v>
      </c>
      <c r="H149" s="234">
        <v>67.147999999999996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662</v>
      </c>
    </row>
    <row r="150" s="12" customFormat="1" ht="25.92" customHeight="1">
      <c r="A150" s="12"/>
      <c r="B150" s="214"/>
      <c r="C150" s="215"/>
      <c r="D150" s="216" t="s">
        <v>74</v>
      </c>
      <c r="E150" s="217" t="s">
        <v>177</v>
      </c>
      <c r="F150" s="217" t="s">
        <v>312</v>
      </c>
      <c r="G150" s="215"/>
      <c r="H150" s="215"/>
      <c r="I150" s="218"/>
      <c r="J150" s="219">
        <f>BK150</f>
        <v>0</v>
      </c>
      <c r="K150" s="215"/>
      <c r="L150" s="220"/>
      <c r="M150" s="221"/>
      <c r="N150" s="222"/>
      <c r="O150" s="222"/>
      <c r="P150" s="223">
        <f>P151</f>
        <v>0</v>
      </c>
      <c r="Q150" s="222"/>
      <c r="R150" s="223">
        <f>R151</f>
        <v>0</v>
      </c>
      <c r="S150" s="222"/>
      <c r="T150" s="224">
        <f>T151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25" t="s">
        <v>84</v>
      </c>
      <c r="AT150" s="226" t="s">
        <v>74</v>
      </c>
      <c r="AU150" s="226" t="s">
        <v>75</v>
      </c>
      <c r="AY150" s="225" t="s">
        <v>150</v>
      </c>
      <c r="BK150" s="227">
        <f>BK151</f>
        <v>0</v>
      </c>
    </row>
    <row r="151" s="12" customFormat="1" ht="22.8" customHeight="1">
      <c r="A151" s="12"/>
      <c r="B151" s="214"/>
      <c r="C151" s="215"/>
      <c r="D151" s="216" t="s">
        <v>74</v>
      </c>
      <c r="E151" s="228" t="s">
        <v>313</v>
      </c>
      <c r="F151" s="228" t="s">
        <v>314</v>
      </c>
      <c r="G151" s="215"/>
      <c r="H151" s="215"/>
      <c r="I151" s="218"/>
      <c r="J151" s="229">
        <f>BK151</f>
        <v>0</v>
      </c>
      <c r="K151" s="215"/>
      <c r="L151" s="220"/>
      <c r="M151" s="221"/>
      <c r="N151" s="222"/>
      <c r="O151" s="222"/>
      <c r="P151" s="223">
        <f>P152</f>
        <v>0</v>
      </c>
      <c r="Q151" s="222"/>
      <c r="R151" s="223">
        <f>R152</f>
        <v>0</v>
      </c>
      <c r="S151" s="222"/>
      <c r="T151" s="224">
        <f>T152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225" t="s">
        <v>84</v>
      </c>
      <c r="AT151" s="226" t="s">
        <v>74</v>
      </c>
      <c r="AU151" s="226" t="s">
        <v>80</v>
      </c>
      <c r="AY151" s="225" t="s">
        <v>150</v>
      </c>
      <c r="BK151" s="227">
        <f>BK152</f>
        <v>0</v>
      </c>
    </row>
    <row r="152" s="2" customFormat="1" ht="33" customHeight="1">
      <c r="A152" s="35"/>
      <c r="B152" s="36"/>
      <c r="C152" s="230" t="s">
        <v>220</v>
      </c>
      <c r="D152" s="230" t="s">
        <v>152</v>
      </c>
      <c r="E152" s="231" t="s">
        <v>316</v>
      </c>
      <c r="F152" s="232" t="s">
        <v>317</v>
      </c>
      <c r="G152" s="233" t="s">
        <v>175</v>
      </c>
      <c r="H152" s="234">
        <v>72</v>
      </c>
      <c r="I152" s="235"/>
      <c r="J152" s="236">
        <f>ROUND(I152*H152,2)</f>
        <v>0</v>
      </c>
      <c r="K152" s="237"/>
      <c r="L152" s="41"/>
      <c r="M152" s="255" t="s">
        <v>1</v>
      </c>
      <c r="N152" s="256" t="s">
        <v>41</v>
      </c>
      <c r="O152" s="257"/>
      <c r="P152" s="258">
        <f>O152*H152</f>
        <v>0</v>
      </c>
      <c r="Q152" s="258">
        <v>0</v>
      </c>
      <c r="R152" s="258">
        <f>Q152*H152</f>
        <v>0</v>
      </c>
      <c r="S152" s="258">
        <v>0</v>
      </c>
      <c r="T152" s="259">
        <f>S152*H152</f>
        <v>0</v>
      </c>
      <c r="U152" s="35"/>
      <c r="V152" s="35"/>
      <c r="W152" s="35"/>
      <c r="X152" s="35"/>
      <c r="Y152" s="35"/>
      <c r="Z152" s="35"/>
      <c r="AA152" s="35"/>
      <c r="AB152" s="35"/>
      <c r="AC152" s="35"/>
      <c r="AD152" s="35"/>
      <c r="AE152" s="35"/>
      <c r="AR152" s="242" t="s">
        <v>318</v>
      </c>
      <c r="AT152" s="242" t="s">
        <v>152</v>
      </c>
      <c r="AU152" s="242" t="s">
        <v>87</v>
      </c>
      <c r="AY152" s="14" t="s">
        <v>150</v>
      </c>
      <c r="BE152" s="243">
        <f>IF(N152="základná",J152,0)</f>
        <v>0</v>
      </c>
      <c r="BF152" s="243">
        <f>IF(N152="znížená",J152,0)</f>
        <v>0</v>
      </c>
      <c r="BG152" s="243">
        <f>IF(N152="zákl. prenesená",J152,0)</f>
        <v>0</v>
      </c>
      <c r="BH152" s="243">
        <f>IF(N152="zníž. prenesená",J152,0)</f>
        <v>0</v>
      </c>
      <c r="BI152" s="243">
        <f>IF(N152="nulová",J152,0)</f>
        <v>0</v>
      </c>
      <c r="BJ152" s="14" t="s">
        <v>87</v>
      </c>
      <c r="BK152" s="243">
        <f>ROUND(I152*H152,2)</f>
        <v>0</v>
      </c>
      <c r="BL152" s="14" t="s">
        <v>318</v>
      </c>
      <c r="BM152" s="242" t="s">
        <v>663</v>
      </c>
    </row>
    <row r="153" s="2" customFormat="1" ht="6.96" customHeight="1">
      <c r="A153" s="35"/>
      <c r="B153" s="64"/>
      <c r="C153" s="65"/>
      <c r="D153" s="65"/>
      <c r="E153" s="65"/>
      <c r="F153" s="65"/>
      <c r="G153" s="65"/>
      <c r="H153" s="65"/>
      <c r="I153" s="65"/>
      <c r="J153" s="65"/>
      <c r="K153" s="65"/>
      <c r="L153" s="41"/>
      <c r="M153" s="35"/>
      <c r="O153" s="35"/>
      <c r="P153" s="35"/>
      <c r="Q153" s="35"/>
      <c r="R153" s="35"/>
      <c r="S153" s="35"/>
      <c r="T153" s="35"/>
      <c r="U153" s="35"/>
      <c r="V153" s="35"/>
      <c r="W153" s="35"/>
      <c r="X153" s="35"/>
      <c r="Y153" s="35"/>
      <c r="Z153" s="35"/>
      <c r="AA153" s="35"/>
      <c r="AB153" s="35"/>
      <c r="AC153" s="35"/>
      <c r="AD153" s="35"/>
      <c r="AE153" s="35"/>
    </row>
  </sheetData>
  <sheetProtection sheet="1" autoFilter="0" formatColumns="0" formatRows="0" objects="1" scenarios="1" spinCount="100000" saltValue="lN9V4HkPZrsjm7ozZqPlrphKvsN6XvbFWlvJ1+3N+hmxDA41WyQ27NaCDsMIxJDdiYEvmrEirCPGYarX1VIPrg==" hashValue="d4eIAWBCN35KUOjkNREKjvSuJkesdEqZxKmp9GCwDRkC2MNGrXugeeB+K7jqdgLM6tBwUB/yMVMh9OMAANWWNg==" algorithmName="SHA-512" password="CC35"/>
  <autoFilter ref="C124:K152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1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4" style="1" customWidth="1"/>
    <col min="9" max="9" width="15.83203" style="1" customWidth="1"/>
    <col min="10" max="10" width="22.33203" style="1" customWidth="1"/>
    <col min="11" max="11" width="22.33203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"/>
      <c r="M2" s="1"/>
      <c r="N2" s="1"/>
      <c r="O2" s="1"/>
      <c r="P2" s="1"/>
      <c r="Q2" s="1"/>
      <c r="R2" s="1"/>
      <c r="S2" s="1"/>
      <c r="T2" s="1"/>
      <c r="U2" s="1"/>
      <c r="V2" s="1"/>
      <c r="AT2" s="14" t="s">
        <v>117</v>
      </c>
    </row>
    <row r="3" hidden="1" s="1" customFormat="1" ht="6.96" customHeight="1">
      <c r="B3" s="144"/>
      <c r="C3" s="145"/>
      <c r="D3" s="145"/>
      <c r="E3" s="145"/>
      <c r="F3" s="145"/>
      <c r="G3" s="145"/>
      <c r="H3" s="145"/>
      <c r="I3" s="145"/>
      <c r="J3" s="145"/>
      <c r="K3" s="145"/>
      <c r="L3" s="17"/>
      <c r="AT3" s="14" t="s">
        <v>75</v>
      </c>
    </row>
    <row r="4" hidden="1" s="1" customFormat="1" ht="24.96" customHeight="1">
      <c r="B4" s="17"/>
      <c r="D4" s="146" t="s">
        <v>118</v>
      </c>
      <c r="L4" s="17"/>
      <c r="M4" s="147" t="s">
        <v>9</v>
      </c>
      <c r="AT4" s="14" t="s">
        <v>4</v>
      </c>
    </row>
    <row r="5" hidden="1" s="1" customFormat="1" ht="6.96" customHeight="1">
      <c r="B5" s="17"/>
      <c r="L5" s="17"/>
    </row>
    <row r="6" hidden="1" s="1" customFormat="1" ht="12" customHeight="1">
      <c r="B6" s="17"/>
      <c r="D6" s="148" t="s">
        <v>15</v>
      </c>
      <c r="L6" s="17"/>
    </row>
    <row r="7" hidden="1" s="1" customFormat="1" ht="16.5" customHeight="1">
      <c r="B7" s="17"/>
      <c r="E7" s="149" t="str">
        <f>'Rekapitulácia stavby'!K6</f>
        <v>Spevnené plochy na území Mesta Humenné 2023</v>
      </c>
      <c r="F7" s="148"/>
      <c r="G7" s="148"/>
      <c r="H7" s="148"/>
      <c r="L7" s="17"/>
    </row>
    <row r="8" hidden="1" s="2" customFormat="1" ht="12" customHeight="1">
      <c r="A8" s="35"/>
      <c r="B8" s="41"/>
      <c r="C8" s="35"/>
      <c r="D8" s="148" t="s">
        <v>119</v>
      </c>
      <c r="E8" s="35"/>
      <c r="F8" s="35"/>
      <c r="G8" s="35"/>
      <c r="H8" s="35"/>
      <c r="I8" s="35"/>
      <c r="J8" s="35"/>
      <c r="K8" s="35"/>
      <c r="L8" s="61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</row>
    <row r="9" hidden="1" s="2" customFormat="1" ht="30" customHeight="1">
      <c r="A9" s="35"/>
      <c r="B9" s="41"/>
      <c r="C9" s="35"/>
      <c r="D9" s="35"/>
      <c r="E9" s="150" t="s">
        <v>664</v>
      </c>
      <c r="F9" s="35"/>
      <c r="G9" s="35"/>
      <c r="H9" s="35"/>
      <c r="I9" s="35"/>
      <c r="J9" s="35"/>
      <c r="K9" s="35"/>
      <c r="L9" s="61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</row>
    <row r="10" hidden="1" s="2" customFormat="1">
      <c r="A10" s="35"/>
      <c r="B10" s="41"/>
      <c r="C10" s="35"/>
      <c r="D10" s="35"/>
      <c r="E10" s="35"/>
      <c r="F10" s="35"/>
      <c r="G10" s="35"/>
      <c r="H10" s="35"/>
      <c r="I10" s="35"/>
      <c r="J10" s="35"/>
      <c r="K10" s="35"/>
      <c r="L10" s="61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</row>
    <row r="11" hidden="1" s="2" customFormat="1" ht="12" customHeight="1">
      <c r="A11" s="35"/>
      <c r="B11" s="41"/>
      <c r="C11" s="35"/>
      <c r="D11" s="148" t="s">
        <v>17</v>
      </c>
      <c r="E11" s="35"/>
      <c r="F11" s="139" t="s">
        <v>1</v>
      </c>
      <c r="G11" s="35"/>
      <c r="H11" s="35"/>
      <c r="I11" s="148" t="s">
        <v>18</v>
      </c>
      <c r="J11" s="139" t="s">
        <v>1</v>
      </c>
      <c r="K11" s="35"/>
      <c r="L11" s="61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</row>
    <row r="12" hidden="1" s="2" customFormat="1" ht="12" customHeight="1">
      <c r="A12" s="35"/>
      <c r="B12" s="41"/>
      <c r="C12" s="35"/>
      <c r="D12" s="148" t="s">
        <v>19</v>
      </c>
      <c r="E12" s="35"/>
      <c r="F12" s="139" t="s">
        <v>121</v>
      </c>
      <c r="G12" s="35"/>
      <c r="H12" s="35"/>
      <c r="I12" s="148" t="s">
        <v>21</v>
      </c>
      <c r="J12" s="151" t="str">
        <f>'Rekapitulácia stavby'!AN8</f>
        <v>28. 6. 2023</v>
      </c>
      <c r="K12" s="35"/>
      <c r="L12" s="61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</row>
    <row r="13" hidden="1" s="2" customFormat="1" ht="10.8" customHeight="1">
      <c r="A13" s="35"/>
      <c r="B13" s="41"/>
      <c r="C13" s="35"/>
      <c r="D13" s="35"/>
      <c r="E13" s="35"/>
      <c r="F13" s="35"/>
      <c r="G13" s="35"/>
      <c r="H13" s="35"/>
      <c r="I13" s="35"/>
      <c r="J13" s="35"/>
      <c r="K13" s="35"/>
      <c r="L13" s="61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</row>
    <row r="14" hidden="1" s="2" customFormat="1" ht="12" customHeight="1">
      <c r="A14" s="35"/>
      <c r="B14" s="41"/>
      <c r="C14" s="35"/>
      <c r="D14" s="148" t="s">
        <v>23</v>
      </c>
      <c r="E14" s="35"/>
      <c r="F14" s="35"/>
      <c r="G14" s="35"/>
      <c r="H14" s="35"/>
      <c r="I14" s="148" t="s">
        <v>24</v>
      </c>
      <c r="J14" s="139" t="s">
        <v>25</v>
      </c>
      <c r="K14" s="35"/>
      <c r="L14" s="61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</row>
    <row r="15" hidden="1" s="2" customFormat="1" ht="18" customHeight="1">
      <c r="A15" s="35"/>
      <c r="B15" s="41"/>
      <c r="C15" s="35"/>
      <c r="D15" s="35"/>
      <c r="E15" s="139" t="s">
        <v>26</v>
      </c>
      <c r="F15" s="35"/>
      <c r="G15" s="35"/>
      <c r="H15" s="35"/>
      <c r="I15" s="148" t="s">
        <v>27</v>
      </c>
      <c r="J15" s="139" t="s">
        <v>28</v>
      </c>
      <c r="K15" s="35"/>
      <c r="L15" s="61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</row>
    <row r="16" hidden="1" s="2" customFormat="1" ht="6.96" customHeight="1">
      <c r="A16" s="35"/>
      <c r="B16" s="41"/>
      <c r="C16" s="35"/>
      <c r="D16" s="35"/>
      <c r="E16" s="35"/>
      <c r="F16" s="35"/>
      <c r="G16" s="35"/>
      <c r="H16" s="35"/>
      <c r="I16" s="35"/>
      <c r="J16" s="35"/>
      <c r="K16" s="35"/>
      <c r="L16" s="61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</row>
    <row r="17" hidden="1" s="2" customFormat="1" ht="12" customHeight="1">
      <c r="A17" s="35"/>
      <c r="B17" s="41"/>
      <c r="C17" s="35"/>
      <c r="D17" s="148" t="s">
        <v>29</v>
      </c>
      <c r="E17" s="35"/>
      <c r="F17" s="35"/>
      <c r="G17" s="35"/>
      <c r="H17" s="35"/>
      <c r="I17" s="148" t="s">
        <v>24</v>
      </c>
      <c r="J17" s="30" t="str">
        <f>'Rekapitulácia stavby'!AN13</f>
        <v>Vyplň údaj</v>
      </c>
      <c r="K17" s="35"/>
      <c r="L17" s="61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</row>
    <row r="18" hidden="1" s="2" customFormat="1" ht="18" customHeight="1">
      <c r="A18" s="35"/>
      <c r="B18" s="41"/>
      <c r="C18" s="35"/>
      <c r="D18" s="35"/>
      <c r="E18" s="30" t="str">
        <f>'Rekapitulácia stavby'!E14</f>
        <v>Vyplň údaj</v>
      </c>
      <c r="F18" s="139"/>
      <c r="G18" s="139"/>
      <c r="H18" s="139"/>
      <c r="I18" s="148" t="s">
        <v>27</v>
      </c>
      <c r="J18" s="30" t="str">
        <f>'Rekapitulácia stavby'!AN14</f>
        <v>Vyplň údaj</v>
      </c>
      <c r="K18" s="35"/>
      <c r="L18" s="61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</row>
    <row r="19" hidden="1" s="2" customFormat="1" ht="6.96" customHeight="1">
      <c r="A19" s="35"/>
      <c r="B19" s="41"/>
      <c r="C19" s="35"/>
      <c r="D19" s="35"/>
      <c r="E19" s="35"/>
      <c r="F19" s="35"/>
      <c r="G19" s="35"/>
      <c r="H19" s="35"/>
      <c r="I19" s="35"/>
      <c r="J19" s="35"/>
      <c r="K19" s="35"/>
      <c r="L19" s="61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</row>
    <row r="20" hidden="1" s="2" customFormat="1" ht="12" customHeight="1">
      <c r="A20" s="35"/>
      <c r="B20" s="41"/>
      <c r="C20" s="35"/>
      <c r="D20" s="148" t="s">
        <v>31</v>
      </c>
      <c r="E20" s="35"/>
      <c r="F20" s="35"/>
      <c r="G20" s="35"/>
      <c r="H20" s="35"/>
      <c r="I20" s="148" t="s">
        <v>24</v>
      </c>
      <c r="J20" s="139" t="str">
        <f>IF('Rekapitulácia stavby'!AN16="","",'Rekapitulácia stavby'!AN16)</f>
        <v/>
      </c>
      <c r="K20" s="35"/>
      <c r="L20" s="61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</row>
    <row r="21" hidden="1" s="2" customFormat="1" ht="18" customHeight="1">
      <c r="A21" s="35"/>
      <c r="B21" s="41"/>
      <c r="C21" s="35"/>
      <c r="D21" s="35"/>
      <c r="E21" s="139" t="str">
        <f>IF('Rekapitulácia stavby'!E17="","",'Rekapitulácia stavby'!E17)</f>
        <v xml:space="preserve"> </v>
      </c>
      <c r="F21" s="35"/>
      <c r="G21" s="35"/>
      <c r="H21" s="35"/>
      <c r="I21" s="148" t="s">
        <v>27</v>
      </c>
      <c r="J21" s="139" t="str">
        <f>IF('Rekapitulácia stavby'!AN17="","",'Rekapitulácia stavby'!AN17)</f>
        <v/>
      </c>
      <c r="K21" s="35"/>
      <c r="L21" s="61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</row>
    <row r="22" hidden="1" s="2" customFormat="1" ht="6.96" customHeight="1">
      <c r="A22" s="35"/>
      <c r="B22" s="41"/>
      <c r="C22" s="35"/>
      <c r="D22" s="35"/>
      <c r="E22" s="35"/>
      <c r="F22" s="35"/>
      <c r="G22" s="35"/>
      <c r="H22" s="35"/>
      <c r="I22" s="35"/>
      <c r="J22" s="35"/>
      <c r="K22" s="35"/>
      <c r="L22" s="61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</row>
    <row r="23" hidden="1" s="2" customFormat="1" ht="12" customHeight="1">
      <c r="A23" s="35"/>
      <c r="B23" s="41"/>
      <c r="C23" s="35"/>
      <c r="D23" s="148" t="s">
        <v>33</v>
      </c>
      <c r="E23" s="35"/>
      <c r="F23" s="35"/>
      <c r="G23" s="35"/>
      <c r="H23" s="35"/>
      <c r="I23" s="148" t="s">
        <v>24</v>
      </c>
      <c r="J23" s="139" t="str">
        <f>IF('Rekapitulácia stavby'!AN19="","",'Rekapitulácia stavby'!AN19)</f>
        <v/>
      </c>
      <c r="K23" s="35"/>
      <c r="L23" s="61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</row>
    <row r="24" hidden="1" s="2" customFormat="1" ht="18" customHeight="1">
      <c r="A24" s="35"/>
      <c r="B24" s="41"/>
      <c r="C24" s="35"/>
      <c r="D24" s="35"/>
      <c r="E24" s="139" t="str">
        <f>IF('Rekapitulácia stavby'!E20="","",'Rekapitulácia stavby'!E20)</f>
        <v xml:space="preserve"> </v>
      </c>
      <c r="F24" s="35"/>
      <c r="G24" s="35"/>
      <c r="H24" s="35"/>
      <c r="I24" s="148" t="s">
        <v>27</v>
      </c>
      <c r="J24" s="139" t="str">
        <f>IF('Rekapitulácia stavby'!AN20="","",'Rekapitulácia stavby'!AN20)</f>
        <v/>
      </c>
      <c r="K24" s="35"/>
      <c r="L24" s="61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</row>
    <row r="25" hidden="1" s="2" customFormat="1" ht="6.96" customHeight="1">
      <c r="A25" s="35"/>
      <c r="B25" s="41"/>
      <c r="C25" s="35"/>
      <c r="D25" s="35"/>
      <c r="E25" s="35"/>
      <c r="F25" s="35"/>
      <c r="G25" s="35"/>
      <c r="H25" s="35"/>
      <c r="I25" s="35"/>
      <c r="J25" s="35"/>
      <c r="K25" s="35"/>
      <c r="L25" s="61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</row>
    <row r="26" hidden="1" s="2" customFormat="1" ht="12" customHeight="1">
      <c r="A26" s="35"/>
      <c r="B26" s="41"/>
      <c r="C26" s="35"/>
      <c r="D26" s="148" t="s">
        <v>34</v>
      </c>
      <c r="E26" s="35"/>
      <c r="F26" s="35"/>
      <c r="G26" s="35"/>
      <c r="H26" s="35"/>
      <c r="I26" s="35"/>
      <c r="J26" s="35"/>
      <c r="K26" s="35"/>
      <c r="L26" s="61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</row>
    <row r="27" hidden="1" s="8" customFormat="1" ht="16.5" customHeight="1">
      <c r="A27" s="152"/>
      <c r="B27" s="153"/>
      <c r="C27" s="152"/>
      <c r="D27" s="152"/>
      <c r="E27" s="154" t="s">
        <v>1</v>
      </c>
      <c r="F27" s="154"/>
      <c r="G27" s="154"/>
      <c r="H27" s="154"/>
      <c r="I27" s="152"/>
      <c r="J27" s="152"/>
      <c r="K27" s="152"/>
      <c r="L27" s="155"/>
      <c r="S27" s="152"/>
      <c r="T27" s="152"/>
      <c r="U27" s="152"/>
      <c r="V27" s="152"/>
      <c r="W27" s="152"/>
      <c r="X27" s="152"/>
      <c r="Y27" s="152"/>
      <c r="Z27" s="152"/>
      <c r="AA27" s="152"/>
      <c r="AB27" s="152"/>
      <c r="AC27" s="152"/>
      <c r="AD27" s="152"/>
      <c r="AE27" s="152"/>
    </row>
    <row r="28" hidden="1" s="2" customFormat="1" ht="6.96" customHeight="1">
      <c r="A28" s="35"/>
      <c r="B28" s="41"/>
      <c r="C28" s="35"/>
      <c r="D28" s="35"/>
      <c r="E28" s="35"/>
      <c r="F28" s="35"/>
      <c r="G28" s="35"/>
      <c r="H28" s="35"/>
      <c r="I28" s="35"/>
      <c r="J28" s="35"/>
      <c r="K28" s="35"/>
      <c r="L28" s="61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</row>
    <row r="29" hidden="1" s="2" customFormat="1" ht="6.96" customHeight="1">
      <c r="A29" s="35"/>
      <c r="B29" s="41"/>
      <c r="C29" s="35"/>
      <c r="D29" s="156"/>
      <c r="E29" s="156"/>
      <c r="F29" s="156"/>
      <c r="G29" s="156"/>
      <c r="H29" s="156"/>
      <c r="I29" s="156"/>
      <c r="J29" s="156"/>
      <c r="K29" s="156"/>
      <c r="L29" s="61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</row>
    <row r="30" hidden="1" s="2" customFormat="1" ht="25.44" customHeight="1">
      <c r="A30" s="35"/>
      <c r="B30" s="41"/>
      <c r="C30" s="35"/>
      <c r="D30" s="159" t="s">
        <v>35</v>
      </c>
      <c r="E30" s="35"/>
      <c r="F30" s="35"/>
      <c r="G30" s="35"/>
      <c r="H30" s="35"/>
      <c r="I30" s="35"/>
      <c r="J30" s="160">
        <f>ROUND(J125, 2)</f>
        <v>0</v>
      </c>
      <c r="K30" s="35"/>
      <c r="L30" s="61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</row>
    <row r="31" hidden="1" s="2" customFormat="1" ht="6.96" customHeight="1">
      <c r="A31" s="35"/>
      <c r="B31" s="41"/>
      <c r="C31" s="35"/>
      <c r="D31" s="156"/>
      <c r="E31" s="156"/>
      <c r="F31" s="156"/>
      <c r="G31" s="156"/>
      <c r="H31" s="156"/>
      <c r="I31" s="156"/>
      <c r="J31" s="156"/>
      <c r="K31" s="156"/>
      <c r="L31" s="61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</row>
    <row r="32" hidden="1" s="2" customFormat="1" ht="14.4" customHeight="1">
      <c r="A32" s="35"/>
      <c r="B32" s="41"/>
      <c r="C32" s="35"/>
      <c r="D32" s="35"/>
      <c r="E32" s="35"/>
      <c r="F32" s="161" t="s">
        <v>37</v>
      </c>
      <c r="G32" s="35"/>
      <c r="H32" s="35"/>
      <c r="I32" s="161" t="s">
        <v>36</v>
      </c>
      <c r="J32" s="161" t="s">
        <v>38</v>
      </c>
      <c r="K32" s="35"/>
      <c r="L32" s="61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</row>
    <row r="33" hidden="1" s="2" customFormat="1" ht="14.4" customHeight="1">
      <c r="A33" s="35"/>
      <c r="B33" s="41"/>
      <c r="C33" s="35"/>
      <c r="D33" s="162" t="s">
        <v>39</v>
      </c>
      <c r="E33" s="163" t="s">
        <v>40</v>
      </c>
      <c r="F33" s="164">
        <f>ROUND((SUM(BE125:BE154)),  2)</f>
        <v>0</v>
      </c>
      <c r="G33" s="158"/>
      <c r="H33" s="158"/>
      <c r="I33" s="165">
        <v>0.20000000000000001</v>
      </c>
      <c r="J33" s="164">
        <f>ROUND(((SUM(BE125:BE154))*I33),  2)</f>
        <v>0</v>
      </c>
      <c r="K33" s="35"/>
      <c r="L33" s="61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</row>
    <row r="34" hidden="1" s="2" customFormat="1" ht="14.4" customHeight="1">
      <c r="A34" s="35"/>
      <c r="B34" s="41"/>
      <c r="C34" s="35"/>
      <c r="D34" s="35"/>
      <c r="E34" s="163" t="s">
        <v>41</v>
      </c>
      <c r="F34" s="164">
        <f>ROUND((SUM(BF125:BF154)),  2)</f>
        <v>0</v>
      </c>
      <c r="G34" s="158"/>
      <c r="H34" s="158"/>
      <c r="I34" s="165">
        <v>0.20000000000000001</v>
      </c>
      <c r="J34" s="164">
        <f>ROUND(((SUM(BF125:BF154))*I34),  2)</f>
        <v>0</v>
      </c>
      <c r="K34" s="35"/>
      <c r="L34" s="61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</row>
    <row r="35" hidden="1" s="2" customFormat="1" ht="14.4" customHeight="1">
      <c r="A35" s="35"/>
      <c r="B35" s="41"/>
      <c r="C35" s="35"/>
      <c r="D35" s="35"/>
      <c r="E35" s="148" t="s">
        <v>42</v>
      </c>
      <c r="F35" s="166">
        <f>ROUND((SUM(BG125:BG154)),  2)</f>
        <v>0</v>
      </c>
      <c r="G35" s="35"/>
      <c r="H35" s="35"/>
      <c r="I35" s="167">
        <v>0.20000000000000001</v>
      </c>
      <c r="J35" s="166">
        <f>0</f>
        <v>0</v>
      </c>
      <c r="K35" s="35"/>
      <c r="L35" s="61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</row>
    <row r="36" hidden="1" s="2" customFormat="1" ht="14.4" customHeight="1">
      <c r="A36" s="35"/>
      <c r="B36" s="41"/>
      <c r="C36" s="35"/>
      <c r="D36" s="35"/>
      <c r="E36" s="148" t="s">
        <v>43</v>
      </c>
      <c r="F36" s="166">
        <f>ROUND((SUM(BH125:BH154)),  2)</f>
        <v>0</v>
      </c>
      <c r="G36" s="35"/>
      <c r="H36" s="35"/>
      <c r="I36" s="167">
        <v>0.20000000000000001</v>
      </c>
      <c r="J36" s="166">
        <f>0</f>
        <v>0</v>
      </c>
      <c r="K36" s="35"/>
      <c r="L36" s="61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</row>
    <row r="37" hidden="1" s="2" customFormat="1" ht="14.4" customHeight="1">
      <c r="A37" s="35"/>
      <c r="B37" s="41"/>
      <c r="C37" s="35"/>
      <c r="D37" s="35"/>
      <c r="E37" s="163" t="s">
        <v>44</v>
      </c>
      <c r="F37" s="164">
        <f>ROUND((SUM(BI125:BI154)),  2)</f>
        <v>0</v>
      </c>
      <c r="G37" s="158"/>
      <c r="H37" s="158"/>
      <c r="I37" s="165">
        <v>0</v>
      </c>
      <c r="J37" s="164">
        <f>0</f>
        <v>0</v>
      </c>
      <c r="K37" s="35"/>
      <c r="L37" s="61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</row>
    <row r="38" hidden="1" s="2" customFormat="1" ht="6.96" customHeight="1">
      <c r="A38" s="35"/>
      <c r="B38" s="41"/>
      <c r="C38" s="35"/>
      <c r="D38" s="35"/>
      <c r="E38" s="35"/>
      <c r="F38" s="35"/>
      <c r="G38" s="35"/>
      <c r="H38" s="35"/>
      <c r="I38" s="35"/>
      <c r="J38" s="35"/>
      <c r="K38" s="35"/>
      <c r="L38" s="61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</row>
    <row r="39" hidden="1" s="2" customFormat="1" ht="25.44" customHeight="1">
      <c r="A39" s="35"/>
      <c r="B39" s="41"/>
      <c r="C39" s="168"/>
      <c r="D39" s="169" t="s">
        <v>45</v>
      </c>
      <c r="E39" s="170"/>
      <c r="F39" s="170"/>
      <c r="G39" s="171" t="s">
        <v>46</v>
      </c>
      <c r="H39" s="172" t="s">
        <v>47</v>
      </c>
      <c r="I39" s="170"/>
      <c r="J39" s="173">
        <f>SUM(J30:J37)</f>
        <v>0</v>
      </c>
      <c r="K39" s="174"/>
      <c r="L39" s="61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</row>
    <row r="40" hidden="1" s="2" customFormat="1" ht="14.4" customHeight="1">
      <c r="A40" s="35"/>
      <c r="B40" s="41"/>
      <c r="C40" s="35"/>
      <c r="D40" s="35"/>
      <c r="E40" s="35"/>
      <c r="F40" s="35"/>
      <c r="G40" s="35"/>
      <c r="H40" s="35"/>
      <c r="I40" s="35"/>
      <c r="J40" s="35"/>
      <c r="K40" s="35"/>
      <c r="L40" s="61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</row>
    <row r="41" hidden="1" s="1" customFormat="1" ht="14.4" customHeight="1">
      <c r="B41" s="17"/>
      <c r="L41" s="17"/>
    </row>
    <row r="42" hidden="1" s="1" customFormat="1" ht="14.4" customHeight="1">
      <c r="B42" s="17"/>
      <c r="L42" s="17"/>
    </row>
    <row r="43" hidden="1" s="1" customFormat="1" ht="14.4" customHeight="1">
      <c r="B43" s="17"/>
      <c r="L43" s="17"/>
    </row>
    <row r="44" hidden="1" s="1" customFormat="1" ht="14.4" customHeight="1">
      <c r="B44" s="17"/>
      <c r="L44" s="17"/>
    </row>
    <row r="45" hidden="1" s="1" customFormat="1" ht="14.4" customHeight="1">
      <c r="B45" s="17"/>
      <c r="L45" s="17"/>
    </row>
    <row r="46" hidden="1" s="1" customFormat="1" ht="14.4" customHeight="1">
      <c r="B46" s="17"/>
      <c r="L46" s="17"/>
    </row>
    <row r="47" hidden="1" s="1" customFormat="1" ht="14.4" customHeight="1">
      <c r="B47" s="17"/>
      <c r="L47" s="17"/>
    </row>
    <row r="48" hidden="1" s="1" customFormat="1" ht="14.4" customHeight="1">
      <c r="B48" s="17"/>
      <c r="L48" s="17"/>
    </row>
    <row r="49" hidden="1" s="1" customFormat="1" ht="14.4" customHeight="1">
      <c r="B49" s="17"/>
      <c r="L49" s="17"/>
    </row>
    <row r="50" hidden="1" s="2" customFormat="1" ht="14.4" customHeight="1">
      <c r="B50" s="61"/>
      <c r="D50" s="175" t="s">
        <v>48</v>
      </c>
      <c r="E50" s="176"/>
      <c r="F50" s="176"/>
      <c r="G50" s="175" t="s">
        <v>49</v>
      </c>
      <c r="H50" s="176"/>
      <c r="I50" s="176"/>
      <c r="J50" s="176"/>
      <c r="K50" s="176"/>
      <c r="L50" s="61"/>
    </row>
    <row r="51" hidden="1">
      <c r="B51" s="17"/>
      <c r="L51" s="17"/>
    </row>
    <row r="52" hidden="1">
      <c r="B52" s="17"/>
      <c r="L52" s="17"/>
    </row>
    <row r="53" hidden="1">
      <c r="B53" s="17"/>
      <c r="L53" s="17"/>
    </row>
    <row r="54" hidden="1">
      <c r="B54" s="17"/>
      <c r="L54" s="17"/>
    </row>
    <row r="55" hidden="1">
      <c r="B55" s="17"/>
      <c r="L55" s="17"/>
    </row>
    <row r="56" hidden="1">
      <c r="B56" s="17"/>
      <c r="L56" s="17"/>
    </row>
    <row r="57" hidden="1">
      <c r="B57" s="17"/>
      <c r="L57" s="17"/>
    </row>
    <row r="58" hidden="1">
      <c r="B58" s="17"/>
      <c r="L58" s="17"/>
    </row>
    <row r="59" hidden="1">
      <c r="B59" s="17"/>
      <c r="L59" s="17"/>
    </row>
    <row r="60" hidden="1">
      <c r="B60" s="17"/>
      <c r="L60" s="17"/>
    </row>
    <row r="61" hidden="1" s="2" customFormat="1">
      <c r="A61" s="35"/>
      <c r="B61" s="41"/>
      <c r="C61" s="35"/>
      <c r="D61" s="177" t="s">
        <v>50</v>
      </c>
      <c r="E61" s="178"/>
      <c r="F61" s="179" t="s">
        <v>51</v>
      </c>
      <c r="G61" s="177" t="s">
        <v>50</v>
      </c>
      <c r="H61" s="178"/>
      <c r="I61" s="178"/>
      <c r="J61" s="180" t="s">
        <v>51</v>
      </c>
      <c r="K61" s="178"/>
      <c r="L61" s="61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</row>
    <row r="62" hidden="1">
      <c r="B62" s="17"/>
      <c r="L62" s="17"/>
    </row>
    <row r="63" hidden="1">
      <c r="B63" s="17"/>
      <c r="L63" s="17"/>
    </row>
    <row r="64" hidden="1">
      <c r="B64" s="17"/>
      <c r="L64" s="17"/>
    </row>
    <row r="65" hidden="1" s="2" customFormat="1">
      <c r="A65" s="35"/>
      <c r="B65" s="41"/>
      <c r="C65" s="35"/>
      <c r="D65" s="175" t="s">
        <v>52</v>
      </c>
      <c r="E65" s="181"/>
      <c r="F65" s="181"/>
      <c r="G65" s="175" t="s">
        <v>53</v>
      </c>
      <c r="H65" s="181"/>
      <c r="I65" s="181"/>
      <c r="J65" s="181"/>
      <c r="K65" s="181"/>
      <c r="L65" s="61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</row>
    <row r="66" hidden="1">
      <c r="B66" s="17"/>
      <c r="L66" s="17"/>
    </row>
    <row r="67" hidden="1">
      <c r="B67" s="17"/>
      <c r="L67" s="17"/>
    </row>
    <row r="68" hidden="1">
      <c r="B68" s="17"/>
      <c r="L68" s="17"/>
    </row>
    <row r="69" hidden="1">
      <c r="B69" s="17"/>
      <c r="L69" s="17"/>
    </row>
    <row r="70" hidden="1">
      <c r="B70" s="17"/>
      <c r="L70" s="17"/>
    </row>
    <row r="71" hidden="1">
      <c r="B71" s="17"/>
      <c r="L71" s="17"/>
    </row>
    <row r="72" hidden="1">
      <c r="B72" s="17"/>
      <c r="L72" s="17"/>
    </row>
    <row r="73" hidden="1">
      <c r="B73" s="17"/>
      <c r="L73" s="17"/>
    </row>
    <row r="74" hidden="1">
      <c r="B74" s="17"/>
      <c r="L74" s="17"/>
    </row>
    <row r="75" hidden="1">
      <c r="B75" s="17"/>
      <c r="L75" s="17"/>
    </row>
    <row r="76" hidden="1" s="2" customFormat="1">
      <c r="A76" s="35"/>
      <c r="B76" s="41"/>
      <c r="C76" s="35"/>
      <c r="D76" s="177" t="s">
        <v>50</v>
      </c>
      <c r="E76" s="178"/>
      <c r="F76" s="179" t="s">
        <v>51</v>
      </c>
      <c r="G76" s="177" t="s">
        <v>50</v>
      </c>
      <c r="H76" s="178"/>
      <c r="I76" s="178"/>
      <c r="J76" s="180" t="s">
        <v>51</v>
      </c>
      <c r="K76" s="178"/>
      <c r="L76" s="61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</row>
    <row r="77" hidden="1" s="2" customFormat="1" ht="14.4" customHeight="1">
      <c r="A77" s="35"/>
      <c r="B77" s="182"/>
      <c r="C77" s="183"/>
      <c r="D77" s="183"/>
      <c r="E77" s="183"/>
      <c r="F77" s="183"/>
      <c r="G77" s="183"/>
      <c r="H77" s="183"/>
      <c r="I77" s="183"/>
      <c r="J77" s="183"/>
      <c r="K77" s="183"/>
      <c r="L77" s="61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</row>
    <row r="78" hidden="1"/>
    <row r="79" hidden="1"/>
    <row r="80" hidden="1"/>
    <row r="81" hidden="1" s="2" customFormat="1" ht="6.96" customHeight="1">
      <c r="A81" s="35"/>
      <c r="B81" s="184"/>
      <c r="C81" s="185"/>
      <c r="D81" s="185"/>
      <c r="E81" s="185"/>
      <c r="F81" s="185"/>
      <c r="G81" s="185"/>
      <c r="H81" s="185"/>
      <c r="I81" s="185"/>
      <c r="J81" s="185"/>
      <c r="K81" s="185"/>
      <c r="L81" s="61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</row>
    <row r="82" hidden="1" s="2" customFormat="1" ht="24.96" customHeight="1">
      <c r="A82" s="35"/>
      <c r="B82" s="36"/>
      <c r="C82" s="20" t="s">
        <v>122</v>
      </c>
      <c r="D82" s="37"/>
      <c r="E82" s="37"/>
      <c r="F82" s="37"/>
      <c r="G82" s="37"/>
      <c r="H82" s="37"/>
      <c r="I82" s="37"/>
      <c r="J82" s="37"/>
      <c r="K82" s="37"/>
      <c r="L82" s="61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</row>
    <row r="83" hidden="1" s="2" customFormat="1" ht="6.96" customHeight="1">
      <c r="A83" s="35"/>
      <c r="B83" s="36"/>
      <c r="C83" s="37"/>
      <c r="D83" s="37"/>
      <c r="E83" s="37"/>
      <c r="F83" s="37"/>
      <c r="G83" s="37"/>
      <c r="H83" s="37"/>
      <c r="I83" s="37"/>
      <c r="J83" s="37"/>
      <c r="K83" s="37"/>
      <c r="L83" s="61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</row>
    <row r="84" hidden="1" s="2" customFormat="1" ht="12" customHeight="1">
      <c r="A84" s="35"/>
      <c r="B84" s="36"/>
      <c r="C84" s="29" t="s">
        <v>15</v>
      </c>
      <c r="D84" s="37"/>
      <c r="E84" s="37"/>
      <c r="F84" s="37"/>
      <c r="G84" s="37"/>
      <c r="H84" s="37"/>
      <c r="I84" s="37"/>
      <c r="J84" s="37"/>
      <c r="K84" s="37"/>
      <c r="L84" s="61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</row>
    <row r="85" hidden="1" s="2" customFormat="1" ht="16.5" customHeight="1">
      <c r="A85" s="35"/>
      <c r="B85" s="36"/>
      <c r="C85" s="37"/>
      <c r="D85" s="37"/>
      <c r="E85" s="186" t="str">
        <f>E7</f>
        <v>Spevnené plochy na území Mesta Humenné 2023</v>
      </c>
      <c r="F85" s="29"/>
      <c r="G85" s="29"/>
      <c r="H85" s="29"/>
      <c r="I85" s="37"/>
      <c r="J85" s="37"/>
      <c r="K85" s="37"/>
      <c r="L85" s="61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</row>
    <row r="86" hidden="1" s="2" customFormat="1" ht="12" customHeight="1">
      <c r="A86" s="35"/>
      <c r="B86" s="36"/>
      <c r="C86" s="29" t="s">
        <v>119</v>
      </c>
      <c r="D86" s="37"/>
      <c r="E86" s="37"/>
      <c r="F86" s="37"/>
      <c r="G86" s="37"/>
      <c r="H86" s="37"/>
      <c r="I86" s="37"/>
      <c r="J86" s="37"/>
      <c r="K86" s="37"/>
      <c r="L86" s="61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</row>
    <row r="87" hidden="1" s="2" customFormat="1" ht="30" customHeight="1">
      <c r="A87" s="35"/>
      <c r="B87" s="36"/>
      <c r="C87" s="37"/>
      <c r="D87" s="37"/>
      <c r="E87" s="74" t="str">
        <f>E9</f>
        <v>7 - SO 07 - Chodník na Dobrianskeho ulici - dokončenie z vnútroblokových úprav</v>
      </c>
      <c r="F87" s="37"/>
      <c r="G87" s="37"/>
      <c r="H87" s="37"/>
      <c r="I87" s="37"/>
      <c r="J87" s="37"/>
      <c r="K87" s="37"/>
      <c r="L87" s="61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</row>
    <row r="88" hidden="1" s="2" customFormat="1" ht="6.96" customHeight="1">
      <c r="A88" s="35"/>
      <c r="B88" s="36"/>
      <c r="C88" s="37"/>
      <c r="D88" s="37"/>
      <c r="E88" s="37"/>
      <c r="F88" s="37"/>
      <c r="G88" s="37"/>
      <c r="H88" s="37"/>
      <c r="I88" s="37"/>
      <c r="J88" s="37"/>
      <c r="K88" s="37"/>
      <c r="L88" s="61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</row>
    <row r="89" hidden="1" s="2" customFormat="1" ht="12" customHeight="1">
      <c r="A89" s="35"/>
      <c r="B89" s="36"/>
      <c r="C89" s="29" t="s">
        <v>19</v>
      </c>
      <c r="D89" s="37"/>
      <c r="E89" s="37"/>
      <c r="F89" s="24" t="str">
        <f>F12</f>
        <v>Humenné</v>
      </c>
      <c r="G89" s="37"/>
      <c r="H89" s="37"/>
      <c r="I89" s="29" t="s">
        <v>21</v>
      </c>
      <c r="J89" s="77" t="str">
        <f>IF(J12="","",J12)</f>
        <v>28. 6. 2023</v>
      </c>
      <c r="K89" s="37"/>
      <c r="L89" s="61"/>
      <c r="S89" s="35"/>
      <c r="T89" s="35"/>
      <c r="U89" s="35"/>
      <c r="V89" s="35"/>
      <c r="W89" s="35"/>
      <c r="X89" s="35"/>
      <c r="Y89" s="35"/>
      <c r="Z89" s="35"/>
      <c r="AA89" s="35"/>
      <c r="AB89" s="35"/>
      <c r="AC89" s="35"/>
      <c r="AD89" s="35"/>
      <c r="AE89" s="35"/>
    </row>
    <row r="90" hidden="1" s="2" customFormat="1" ht="6.96" customHeight="1">
      <c r="A90" s="35"/>
      <c r="B90" s="36"/>
      <c r="C90" s="37"/>
      <c r="D90" s="37"/>
      <c r="E90" s="37"/>
      <c r="F90" s="37"/>
      <c r="G90" s="37"/>
      <c r="H90" s="37"/>
      <c r="I90" s="37"/>
      <c r="J90" s="37"/>
      <c r="K90" s="37"/>
      <c r="L90" s="61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</row>
    <row r="91" hidden="1" s="2" customFormat="1" ht="15.15" customHeight="1">
      <c r="A91" s="35"/>
      <c r="B91" s="36"/>
      <c r="C91" s="29" t="s">
        <v>23</v>
      </c>
      <c r="D91" s="37"/>
      <c r="E91" s="37"/>
      <c r="F91" s="24" t="str">
        <f>E15</f>
        <v>Mestský úrad Humenné</v>
      </c>
      <c r="G91" s="37"/>
      <c r="H91" s="37"/>
      <c r="I91" s="29" t="s">
        <v>31</v>
      </c>
      <c r="J91" s="33" t="str">
        <f>E21</f>
        <v xml:space="preserve"> </v>
      </c>
      <c r="K91" s="37"/>
      <c r="L91" s="61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</row>
    <row r="92" hidden="1" s="2" customFormat="1" ht="15.15" customHeight="1">
      <c r="A92" s="35"/>
      <c r="B92" s="36"/>
      <c r="C92" s="29" t="s">
        <v>29</v>
      </c>
      <c r="D92" s="37"/>
      <c r="E92" s="37"/>
      <c r="F92" s="24" t="str">
        <f>IF(E18="","",E18)</f>
        <v>Vyplň údaj</v>
      </c>
      <c r="G92" s="37"/>
      <c r="H92" s="37"/>
      <c r="I92" s="29" t="s">
        <v>33</v>
      </c>
      <c r="J92" s="33" t="str">
        <f>E24</f>
        <v xml:space="preserve"> </v>
      </c>
      <c r="K92" s="37"/>
      <c r="L92" s="61"/>
      <c r="S92" s="35"/>
      <c r="T92" s="35"/>
      <c r="U92" s="35"/>
      <c r="V92" s="35"/>
      <c r="W92" s="35"/>
      <c r="X92" s="35"/>
      <c r="Y92" s="35"/>
      <c r="Z92" s="35"/>
      <c r="AA92" s="35"/>
      <c r="AB92" s="35"/>
      <c r="AC92" s="35"/>
      <c r="AD92" s="35"/>
      <c r="AE92" s="35"/>
    </row>
    <row r="93" hidden="1" s="2" customFormat="1" ht="10.32" customHeight="1">
      <c r="A93" s="35"/>
      <c r="B93" s="36"/>
      <c r="C93" s="37"/>
      <c r="D93" s="37"/>
      <c r="E93" s="37"/>
      <c r="F93" s="37"/>
      <c r="G93" s="37"/>
      <c r="H93" s="37"/>
      <c r="I93" s="37"/>
      <c r="J93" s="37"/>
      <c r="K93" s="37"/>
      <c r="L93" s="61"/>
      <c r="S93" s="35"/>
      <c r="T93" s="35"/>
      <c r="U93" s="35"/>
      <c r="V93" s="35"/>
      <c r="W93" s="35"/>
      <c r="X93" s="35"/>
      <c r="Y93" s="35"/>
      <c r="Z93" s="35"/>
      <c r="AA93" s="35"/>
      <c r="AB93" s="35"/>
      <c r="AC93" s="35"/>
      <c r="AD93" s="35"/>
      <c r="AE93" s="35"/>
    </row>
    <row r="94" hidden="1" s="2" customFormat="1" ht="29.28" customHeight="1">
      <c r="A94" s="35"/>
      <c r="B94" s="36"/>
      <c r="C94" s="187" t="s">
        <v>123</v>
      </c>
      <c r="D94" s="188"/>
      <c r="E94" s="188"/>
      <c r="F94" s="188"/>
      <c r="G94" s="188"/>
      <c r="H94" s="188"/>
      <c r="I94" s="188"/>
      <c r="J94" s="189" t="s">
        <v>124</v>
      </c>
      <c r="K94" s="188"/>
      <c r="L94" s="61"/>
      <c r="S94" s="35"/>
      <c r="T94" s="35"/>
      <c r="U94" s="35"/>
      <c r="V94" s="35"/>
      <c r="W94" s="35"/>
      <c r="X94" s="35"/>
      <c r="Y94" s="35"/>
      <c r="Z94" s="35"/>
      <c r="AA94" s="35"/>
      <c r="AB94" s="35"/>
      <c r="AC94" s="35"/>
      <c r="AD94" s="35"/>
      <c r="AE94" s="35"/>
    </row>
    <row r="95" hidden="1" s="2" customFormat="1" ht="10.32" customHeight="1">
      <c r="A95" s="35"/>
      <c r="B95" s="36"/>
      <c r="C95" s="37"/>
      <c r="D95" s="37"/>
      <c r="E95" s="37"/>
      <c r="F95" s="37"/>
      <c r="G95" s="37"/>
      <c r="H95" s="37"/>
      <c r="I95" s="37"/>
      <c r="J95" s="37"/>
      <c r="K95" s="37"/>
      <c r="L95" s="61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</row>
    <row r="96" hidden="1" s="2" customFormat="1" ht="22.8" customHeight="1">
      <c r="A96" s="35"/>
      <c r="B96" s="36"/>
      <c r="C96" s="190" t="s">
        <v>125</v>
      </c>
      <c r="D96" s="37"/>
      <c r="E96" s="37"/>
      <c r="F96" s="37"/>
      <c r="G96" s="37"/>
      <c r="H96" s="37"/>
      <c r="I96" s="37"/>
      <c r="J96" s="108">
        <f>J125</f>
        <v>0</v>
      </c>
      <c r="K96" s="37"/>
      <c r="L96" s="61"/>
      <c r="S96" s="35"/>
      <c r="T96" s="35"/>
      <c r="U96" s="35"/>
      <c r="V96" s="35"/>
      <c r="W96" s="35"/>
      <c r="X96" s="35"/>
      <c r="Y96" s="35"/>
      <c r="Z96" s="35"/>
      <c r="AA96" s="35"/>
      <c r="AB96" s="35"/>
      <c r="AC96" s="35"/>
      <c r="AD96" s="35"/>
      <c r="AE96" s="35"/>
      <c r="AU96" s="14" t="s">
        <v>126</v>
      </c>
    </row>
    <row r="97" hidden="1" s="9" customFormat="1" ht="24.96" customHeight="1">
      <c r="A97" s="9"/>
      <c r="B97" s="191"/>
      <c r="C97" s="192"/>
      <c r="D97" s="193" t="s">
        <v>127</v>
      </c>
      <c r="E97" s="194"/>
      <c r="F97" s="194"/>
      <c r="G97" s="194"/>
      <c r="H97" s="194"/>
      <c r="I97" s="194"/>
      <c r="J97" s="195">
        <f>J126</f>
        <v>0</v>
      </c>
      <c r="K97" s="192"/>
      <c r="L97" s="19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hidden="1" s="10" customFormat="1" ht="19.92" customHeight="1">
      <c r="A98" s="10"/>
      <c r="B98" s="197"/>
      <c r="C98" s="131"/>
      <c r="D98" s="198" t="s">
        <v>128</v>
      </c>
      <c r="E98" s="199"/>
      <c r="F98" s="199"/>
      <c r="G98" s="199"/>
      <c r="H98" s="199"/>
      <c r="I98" s="199"/>
      <c r="J98" s="200">
        <f>J127</f>
        <v>0</v>
      </c>
      <c r="K98" s="131"/>
      <c r="L98" s="201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hidden="1" s="10" customFormat="1" ht="19.92" customHeight="1">
      <c r="A99" s="10"/>
      <c r="B99" s="197"/>
      <c r="C99" s="131"/>
      <c r="D99" s="198" t="s">
        <v>130</v>
      </c>
      <c r="E99" s="199"/>
      <c r="F99" s="199"/>
      <c r="G99" s="199"/>
      <c r="H99" s="199"/>
      <c r="I99" s="199"/>
      <c r="J99" s="200">
        <f>J130</f>
        <v>0</v>
      </c>
      <c r="K99" s="131"/>
      <c r="L99" s="201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hidden="1" s="10" customFormat="1" ht="19.92" customHeight="1">
      <c r="A100" s="10"/>
      <c r="B100" s="197"/>
      <c r="C100" s="131"/>
      <c r="D100" s="198" t="s">
        <v>131</v>
      </c>
      <c r="E100" s="199"/>
      <c r="F100" s="199"/>
      <c r="G100" s="199"/>
      <c r="H100" s="199"/>
      <c r="I100" s="199"/>
      <c r="J100" s="200">
        <f>J132</f>
        <v>0</v>
      </c>
      <c r="K100" s="131"/>
      <c r="L100" s="201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hidden="1" s="10" customFormat="1" ht="19.92" customHeight="1">
      <c r="A101" s="10"/>
      <c r="B101" s="197"/>
      <c r="C101" s="131"/>
      <c r="D101" s="198" t="s">
        <v>321</v>
      </c>
      <c r="E101" s="199"/>
      <c r="F101" s="199"/>
      <c r="G101" s="199"/>
      <c r="H101" s="199"/>
      <c r="I101" s="199"/>
      <c r="J101" s="200">
        <f>J136</f>
        <v>0</v>
      </c>
      <c r="K101" s="131"/>
      <c r="L101" s="201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hidden="1" s="10" customFormat="1" ht="19.92" customHeight="1">
      <c r="A102" s="10"/>
      <c r="B102" s="197"/>
      <c r="C102" s="131"/>
      <c r="D102" s="198" t="s">
        <v>132</v>
      </c>
      <c r="E102" s="199"/>
      <c r="F102" s="199"/>
      <c r="G102" s="199"/>
      <c r="H102" s="199"/>
      <c r="I102" s="199"/>
      <c r="J102" s="200">
        <f>J138</f>
        <v>0</v>
      </c>
      <c r="K102" s="131"/>
      <c r="L102" s="201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hidden="1" s="10" customFormat="1" ht="19.92" customHeight="1">
      <c r="A103" s="10"/>
      <c r="B103" s="197"/>
      <c r="C103" s="131"/>
      <c r="D103" s="198" t="s">
        <v>133</v>
      </c>
      <c r="E103" s="199"/>
      <c r="F103" s="199"/>
      <c r="G103" s="199"/>
      <c r="H103" s="199"/>
      <c r="I103" s="199"/>
      <c r="J103" s="200">
        <f>J150</f>
        <v>0</v>
      </c>
      <c r="K103" s="131"/>
      <c r="L103" s="201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hidden="1" s="9" customFormat="1" ht="24.96" customHeight="1">
      <c r="A104" s="9"/>
      <c r="B104" s="191"/>
      <c r="C104" s="192"/>
      <c r="D104" s="193" t="s">
        <v>134</v>
      </c>
      <c r="E104" s="194"/>
      <c r="F104" s="194"/>
      <c r="G104" s="194"/>
      <c r="H104" s="194"/>
      <c r="I104" s="194"/>
      <c r="J104" s="195">
        <f>J152</f>
        <v>0</v>
      </c>
      <c r="K104" s="192"/>
      <c r="L104" s="19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hidden="1" s="10" customFormat="1" ht="19.92" customHeight="1">
      <c r="A105" s="10"/>
      <c r="B105" s="197"/>
      <c r="C105" s="131"/>
      <c r="D105" s="198" t="s">
        <v>135</v>
      </c>
      <c r="E105" s="199"/>
      <c r="F105" s="199"/>
      <c r="G105" s="199"/>
      <c r="H105" s="199"/>
      <c r="I105" s="199"/>
      <c r="J105" s="200">
        <f>J153</f>
        <v>0</v>
      </c>
      <c r="K105" s="131"/>
      <c r="L105" s="201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hidden="1" s="2" customFormat="1" ht="21.84" customHeight="1">
      <c r="A106" s="35"/>
      <c r="B106" s="36"/>
      <c r="C106" s="37"/>
      <c r="D106" s="37"/>
      <c r="E106" s="37"/>
      <c r="F106" s="37"/>
      <c r="G106" s="37"/>
      <c r="H106" s="37"/>
      <c r="I106" s="37"/>
      <c r="J106" s="37"/>
      <c r="K106" s="37"/>
      <c r="L106" s="61"/>
      <c r="S106" s="35"/>
      <c r="T106" s="35"/>
      <c r="U106" s="35"/>
      <c r="V106" s="35"/>
      <c r="W106" s="35"/>
      <c r="X106" s="35"/>
      <c r="Y106" s="35"/>
      <c r="Z106" s="35"/>
      <c r="AA106" s="35"/>
      <c r="AB106" s="35"/>
      <c r="AC106" s="35"/>
      <c r="AD106" s="35"/>
      <c r="AE106" s="35"/>
    </row>
    <row r="107" hidden="1" s="2" customFormat="1" ht="6.96" customHeight="1">
      <c r="A107" s="35"/>
      <c r="B107" s="64"/>
      <c r="C107" s="65"/>
      <c r="D107" s="65"/>
      <c r="E107" s="65"/>
      <c r="F107" s="65"/>
      <c r="G107" s="65"/>
      <c r="H107" s="65"/>
      <c r="I107" s="65"/>
      <c r="J107" s="65"/>
      <c r="K107" s="65"/>
      <c r="L107" s="61"/>
      <c r="S107" s="35"/>
      <c r="T107" s="35"/>
      <c r="U107" s="35"/>
      <c r="V107" s="35"/>
      <c r="W107" s="35"/>
      <c r="X107" s="35"/>
      <c r="Y107" s="35"/>
      <c r="Z107" s="35"/>
      <c r="AA107" s="35"/>
      <c r="AB107" s="35"/>
      <c r="AC107" s="35"/>
      <c r="AD107" s="35"/>
      <c r="AE107" s="35"/>
    </row>
    <row r="108" hidden="1"/>
    <row r="109" hidden="1"/>
    <row r="110" hidden="1"/>
    <row r="111" s="2" customFormat="1" ht="6.96" customHeight="1">
      <c r="A111" s="35"/>
      <c r="B111" s="66"/>
      <c r="C111" s="67"/>
      <c r="D111" s="67"/>
      <c r="E111" s="67"/>
      <c r="F111" s="67"/>
      <c r="G111" s="67"/>
      <c r="H111" s="67"/>
      <c r="I111" s="67"/>
      <c r="J111" s="67"/>
      <c r="K111" s="67"/>
      <c r="L111" s="61"/>
      <c r="S111" s="35"/>
      <c r="T111" s="35"/>
      <c r="U111" s="35"/>
      <c r="V111" s="35"/>
      <c r="W111" s="35"/>
      <c r="X111" s="35"/>
      <c r="Y111" s="35"/>
      <c r="Z111" s="35"/>
      <c r="AA111" s="35"/>
      <c r="AB111" s="35"/>
      <c r="AC111" s="35"/>
      <c r="AD111" s="35"/>
      <c r="AE111" s="35"/>
    </row>
    <row r="112" s="2" customFormat="1" ht="24.96" customHeight="1">
      <c r="A112" s="35"/>
      <c r="B112" s="36"/>
      <c r="C112" s="20" t="s">
        <v>136</v>
      </c>
      <c r="D112" s="37"/>
      <c r="E112" s="37"/>
      <c r="F112" s="37"/>
      <c r="G112" s="37"/>
      <c r="H112" s="37"/>
      <c r="I112" s="37"/>
      <c r="J112" s="37"/>
      <c r="K112" s="37"/>
      <c r="L112" s="61"/>
      <c r="S112" s="35"/>
      <c r="T112" s="35"/>
      <c r="U112" s="35"/>
      <c r="V112" s="35"/>
      <c r="W112" s="35"/>
      <c r="X112" s="35"/>
      <c r="Y112" s="35"/>
      <c r="Z112" s="35"/>
      <c r="AA112" s="35"/>
      <c r="AB112" s="35"/>
      <c r="AC112" s="35"/>
      <c r="AD112" s="35"/>
      <c r="AE112" s="35"/>
    </row>
    <row r="113" s="2" customFormat="1" ht="6.96" customHeight="1">
      <c r="A113" s="35"/>
      <c r="B113" s="36"/>
      <c r="C113" s="37"/>
      <c r="D113" s="37"/>
      <c r="E113" s="37"/>
      <c r="F113" s="37"/>
      <c r="G113" s="37"/>
      <c r="H113" s="37"/>
      <c r="I113" s="37"/>
      <c r="J113" s="37"/>
      <c r="K113" s="37"/>
      <c r="L113" s="61"/>
      <c r="S113" s="35"/>
      <c r="T113" s="35"/>
      <c r="U113" s="35"/>
      <c r="V113" s="35"/>
      <c r="W113" s="35"/>
      <c r="X113" s="35"/>
      <c r="Y113" s="35"/>
      <c r="Z113" s="35"/>
      <c r="AA113" s="35"/>
      <c r="AB113" s="35"/>
      <c r="AC113" s="35"/>
      <c r="AD113" s="35"/>
      <c r="AE113" s="35"/>
    </row>
    <row r="114" s="2" customFormat="1" ht="12" customHeight="1">
      <c r="A114" s="35"/>
      <c r="B114" s="36"/>
      <c r="C114" s="29" t="s">
        <v>15</v>
      </c>
      <c r="D114" s="37"/>
      <c r="E114" s="37"/>
      <c r="F114" s="37"/>
      <c r="G114" s="37"/>
      <c r="H114" s="37"/>
      <c r="I114" s="37"/>
      <c r="J114" s="37"/>
      <c r="K114" s="37"/>
      <c r="L114" s="61"/>
      <c r="S114" s="35"/>
      <c r="T114" s="35"/>
      <c r="U114" s="35"/>
      <c r="V114" s="35"/>
      <c r="W114" s="35"/>
      <c r="X114" s="35"/>
      <c r="Y114" s="35"/>
      <c r="Z114" s="35"/>
      <c r="AA114" s="35"/>
      <c r="AB114" s="35"/>
      <c r="AC114" s="35"/>
      <c r="AD114" s="35"/>
      <c r="AE114" s="35"/>
    </row>
    <row r="115" s="2" customFormat="1" ht="16.5" customHeight="1">
      <c r="A115" s="35"/>
      <c r="B115" s="36"/>
      <c r="C115" s="37"/>
      <c r="D115" s="37"/>
      <c r="E115" s="186" t="str">
        <f>E7</f>
        <v>Spevnené plochy na území Mesta Humenné 2023</v>
      </c>
      <c r="F115" s="29"/>
      <c r="G115" s="29"/>
      <c r="H115" s="29"/>
      <c r="I115" s="37"/>
      <c r="J115" s="37"/>
      <c r="K115" s="37"/>
      <c r="L115" s="61"/>
      <c r="S115" s="35"/>
      <c r="T115" s="35"/>
      <c r="U115" s="35"/>
      <c r="V115" s="35"/>
      <c r="W115" s="35"/>
      <c r="X115" s="35"/>
      <c r="Y115" s="35"/>
      <c r="Z115" s="35"/>
      <c r="AA115" s="35"/>
      <c r="AB115" s="35"/>
      <c r="AC115" s="35"/>
      <c r="AD115" s="35"/>
      <c r="AE115" s="35"/>
    </row>
    <row r="116" s="2" customFormat="1" ht="12" customHeight="1">
      <c r="A116" s="35"/>
      <c r="B116" s="36"/>
      <c r="C116" s="29" t="s">
        <v>119</v>
      </c>
      <c r="D116" s="37"/>
      <c r="E116" s="37"/>
      <c r="F116" s="37"/>
      <c r="G116" s="37"/>
      <c r="H116" s="37"/>
      <c r="I116" s="37"/>
      <c r="J116" s="37"/>
      <c r="K116" s="37"/>
      <c r="L116" s="61"/>
      <c r="S116" s="35"/>
      <c r="T116" s="35"/>
      <c r="U116" s="35"/>
      <c r="V116" s="35"/>
      <c r="W116" s="35"/>
      <c r="X116" s="35"/>
      <c r="Y116" s="35"/>
      <c r="Z116" s="35"/>
      <c r="AA116" s="35"/>
      <c r="AB116" s="35"/>
      <c r="AC116" s="35"/>
      <c r="AD116" s="35"/>
      <c r="AE116" s="35"/>
    </row>
    <row r="117" s="2" customFormat="1" ht="30" customHeight="1">
      <c r="A117" s="35"/>
      <c r="B117" s="36"/>
      <c r="C117" s="37"/>
      <c r="D117" s="37"/>
      <c r="E117" s="74" t="str">
        <f>E9</f>
        <v>7 - SO 07 - Chodník na Dobrianskeho ulici - dokončenie z vnútroblokových úprav</v>
      </c>
      <c r="F117" s="37"/>
      <c r="G117" s="37"/>
      <c r="H117" s="37"/>
      <c r="I117" s="37"/>
      <c r="J117" s="37"/>
      <c r="K117" s="37"/>
      <c r="L117" s="61"/>
      <c r="S117" s="35"/>
      <c r="T117" s="35"/>
      <c r="U117" s="35"/>
      <c r="V117" s="35"/>
      <c r="W117" s="35"/>
      <c r="X117" s="35"/>
      <c r="Y117" s="35"/>
      <c r="Z117" s="35"/>
      <c r="AA117" s="35"/>
      <c r="AB117" s="35"/>
      <c r="AC117" s="35"/>
      <c r="AD117" s="35"/>
      <c r="AE117" s="35"/>
    </row>
    <row r="118" s="2" customFormat="1" ht="6.96" customHeight="1">
      <c r="A118" s="35"/>
      <c r="B118" s="36"/>
      <c r="C118" s="37"/>
      <c r="D118" s="37"/>
      <c r="E118" s="37"/>
      <c r="F118" s="37"/>
      <c r="G118" s="37"/>
      <c r="H118" s="37"/>
      <c r="I118" s="37"/>
      <c r="J118" s="37"/>
      <c r="K118" s="37"/>
      <c r="L118" s="61"/>
      <c r="S118" s="35"/>
      <c r="T118" s="35"/>
      <c r="U118" s="35"/>
      <c r="V118" s="35"/>
      <c r="W118" s="35"/>
      <c r="X118" s="35"/>
      <c r="Y118" s="35"/>
      <c r="Z118" s="35"/>
      <c r="AA118" s="35"/>
      <c r="AB118" s="35"/>
      <c r="AC118" s="35"/>
      <c r="AD118" s="35"/>
      <c r="AE118" s="35"/>
    </row>
    <row r="119" s="2" customFormat="1" ht="12" customHeight="1">
      <c r="A119" s="35"/>
      <c r="B119" s="36"/>
      <c r="C119" s="29" t="s">
        <v>19</v>
      </c>
      <c r="D119" s="37"/>
      <c r="E119" s="37"/>
      <c r="F119" s="24" t="str">
        <f>F12</f>
        <v>Humenné</v>
      </c>
      <c r="G119" s="37"/>
      <c r="H119" s="37"/>
      <c r="I119" s="29" t="s">
        <v>21</v>
      </c>
      <c r="J119" s="77" t="str">
        <f>IF(J12="","",J12)</f>
        <v>28. 6. 2023</v>
      </c>
      <c r="K119" s="37"/>
      <c r="L119" s="61"/>
      <c r="S119" s="35"/>
      <c r="T119" s="35"/>
      <c r="U119" s="35"/>
      <c r="V119" s="35"/>
      <c r="W119" s="35"/>
      <c r="X119" s="35"/>
      <c r="Y119" s="35"/>
      <c r="Z119" s="35"/>
      <c r="AA119" s="35"/>
      <c r="AB119" s="35"/>
      <c r="AC119" s="35"/>
      <c r="AD119" s="35"/>
      <c r="AE119" s="35"/>
    </row>
    <row r="120" s="2" customFormat="1" ht="6.96" customHeight="1">
      <c r="A120" s="35"/>
      <c r="B120" s="36"/>
      <c r="C120" s="37"/>
      <c r="D120" s="37"/>
      <c r="E120" s="37"/>
      <c r="F120" s="37"/>
      <c r="G120" s="37"/>
      <c r="H120" s="37"/>
      <c r="I120" s="37"/>
      <c r="J120" s="37"/>
      <c r="K120" s="37"/>
      <c r="L120" s="61"/>
      <c r="S120" s="35"/>
      <c r="T120" s="35"/>
      <c r="U120" s="35"/>
      <c r="V120" s="35"/>
      <c r="W120" s="35"/>
      <c r="X120" s="35"/>
      <c r="Y120" s="35"/>
      <c r="Z120" s="35"/>
      <c r="AA120" s="35"/>
      <c r="AB120" s="35"/>
      <c r="AC120" s="35"/>
      <c r="AD120" s="35"/>
      <c r="AE120" s="35"/>
    </row>
    <row r="121" s="2" customFormat="1" ht="15.15" customHeight="1">
      <c r="A121" s="35"/>
      <c r="B121" s="36"/>
      <c r="C121" s="29" t="s">
        <v>23</v>
      </c>
      <c r="D121" s="37"/>
      <c r="E121" s="37"/>
      <c r="F121" s="24" t="str">
        <f>E15</f>
        <v>Mestský úrad Humenné</v>
      </c>
      <c r="G121" s="37"/>
      <c r="H121" s="37"/>
      <c r="I121" s="29" t="s">
        <v>31</v>
      </c>
      <c r="J121" s="33" t="str">
        <f>E21</f>
        <v xml:space="preserve"> </v>
      </c>
      <c r="K121" s="37"/>
      <c r="L121" s="61"/>
      <c r="S121" s="35"/>
      <c r="T121" s="35"/>
      <c r="U121" s="35"/>
      <c r="V121" s="35"/>
      <c r="W121" s="35"/>
      <c r="X121" s="35"/>
      <c r="Y121" s="35"/>
      <c r="Z121" s="35"/>
      <c r="AA121" s="35"/>
      <c r="AB121" s="35"/>
      <c r="AC121" s="35"/>
      <c r="AD121" s="35"/>
      <c r="AE121" s="35"/>
    </row>
    <row r="122" s="2" customFormat="1" ht="15.15" customHeight="1">
      <c r="A122" s="35"/>
      <c r="B122" s="36"/>
      <c r="C122" s="29" t="s">
        <v>29</v>
      </c>
      <c r="D122" s="37"/>
      <c r="E122" s="37"/>
      <c r="F122" s="24" t="str">
        <f>IF(E18="","",E18)</f>
        <v>Vyplň údaj</v>
      </c>
      <c r="G122" s="37"/>
      <c r="H122" s="37"/>
      <c r="I122" s="29" t="s">
        <v>33</v>
      </c>
      <c r="J122" s="33" t="str">
        <f>E24</f>
        <v xml:space="preserve"> </v>
      </c>
      <c r="K122" s="37"/>
      <c r="L122" s="61"/>
      <c r="S122" s="35"/>
      <c r="T122" s="35"/>
      <c r="U122" s="35"/>
      <c r="V122" s="35"/>
      <c r="W122" s="35"/>
      <c r="X122" s="35"/>
      <c r="Y122" s="35"/>
      <c r="Z122" s="35"/>
      <c r="AA122" s="35"/>
      <c r="AB122" s="35"/>
      <c r="AC122" s="35"/>
      <c r="AD122" s="35"/>
      <c r="AE122" s="35"/>
    </row>
    <row r="123" s="2" customFormat="1" ht="10.32" customHeight="1">
      <c r="A123" s="35"/>
      <c r="B123" s="36"/>
      <c r="C123" s="37"/>
      <c r="D123" s="37"/>
      <c r="E123" s="37"/>
      <c r="F123" s="37"/>
      <c r="G123" s="37"/>
      <c r="H123" s="37"/>
      <c r="I123" s="37"/>
      <c r="J123" s="37"/>
      <c r="K123" s="37"/>
      <c r="L123" s="61"/>
      <c r="S123" s="35"/>
      <c r="T123" s="35"/>
      <c r="U123" s="35"/>
      <c r="V123" s="35"/>
      <c r="W123" s="35"/>
      <c r="X123" s="35"/>
      <c r="Y123" s="35"/>
      <c r="Z123" s="35"/>
      <c r="AA123" s="35"/>
      <c r="AB123" s="35"/>
      <c r="AC123" s="35"/>
      <c r="AD123" s="35"/>
      <c r="AE123" s="35"/>
    </row>
    <row r="124" s="11" customFormat="1" ht="29.28" customHeight="1">
      <c r="A124" s="202"/>
      <c r="B124" s="203"/>
      <c r="C124" s="204" t="s">
        <v>137</v>
      </c>
      <c r="D124" s="205" t="s">
        <v>60</v>
      </c>
      <c r="E124" s="205" t="s">
        <v>56</v>
      </c>
      <c r="F124" s="205" t="s">
        <v>57</v>
      </c>
      <c r="G124" s="205" t="s">
        <v>138</v>
      </c>
      <c r="H124" s="205" t="s">
        <v>139</v>
      </c>
      <c r="I124" s="205" t="s">
        <v>140</v>
      </c>
      <c r="J124" s="206" t="s">
        <v>124</v>
      </c>
      <c r="K124" s="207" t="s">
        <v>141</v>
      </c>
      <c r="L124" s="208"/>
      <c r="M124" s="98" t="s">
        <v>1</v>
      </c>
      <c r="N124" s="99" t="s">
        <v>39</v>
      </c>
      <c r="O124" s="99" t="s">
        <v>142</v>
      </c>
      <c r="P124" s="99" t="s">
        <v>143</v>
      </c>
      <c r="Q124" s="99" t="s">
        <v>144</v>
      </c>
      <c r="R124" s="99" t="s">
        <v>145</v>
      </c>
      <c r="S124" s="99" t="s">
        <v>146</v>
      </c>
      <c r="T124" s="100" t="s">
        <v>147</v>
      </c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</row>
    <row r="125" s="2" customFormat="1" ht="22.8" customHeight="1">
      <c r="A125" s="35"/>
      <c r="B125" s="36"/>
      <c r="C125" s="105" t="s">
        <v>125</v>
      </c>
      <c r="D125" s="37"/>
      <c r="E125" s="37"/>
      <c r="F125" s="37"/>
      <c r="G125" s="37"/>
      <c r="H125" s="37"/>
      <c r="I125" s="37"/>
      <c r="J125" s="209">
        <f>BK125</f>
        <v>0</v>
      </c>
      <c r="K125" s="37"/>
      <c r="L125" s="41"/>
      <c r="M125" s="101"/>
      <c r="N125" s="210"/>
      <c r="O125" s="102"/>
      <c r="P125" s="211">
        <f>P126+P152</f>
        <v>0</v>
      </c>
      <c r="Q125" s="102"/>
      <c r="R125" s="211">
        <f>R126+R152</f>
        <v>29.567797040000002</v>
      </c>
      <c r="S125" s="102"/>
      <c r="T125" s="212">
        <f>T126+T152</f>
        <v>12.82475</v>
      </c>
      <c r="U125" s="35"/>
      <c r="V125" s="35"/>
      <c r="W125" s="35"/>
      <c r="X125" s="35"/>
      <c r="Y125" s="35"/>
      <c r="Z125" s="35"/>
      <c r="AA125" s="35"/>
      <c r="AB125" s="35"/>
      <c r="AC125" s="35"/>
      <c r="AD125" s="35"/>
      <c r="AE125" s="35"/>
      <c r="AT125" s="14" t="s">
        <v>74</v>
      </c>
      <c r="AU125" s="14" t="s">
        <v>126</v>
      </c>
      <c r="BK125" s="213">
        <f>BK126+BK152</f>
        <v>0</v>
      </c>
    </row>
    <row r="126" s="12" customFormat="1" ht="25.92" customHeight="1">
      <c r="A126" s="12"/>
      <c r="B126" s="214"/>
      <c r="C126" s="215"/>
      <c r="D126" s="216" t="s">
        <v>74</v>
      </c>
      <c r="E126" s="217" t="s">
        <v>148</v>
      </c>
      <c r="F126" s="217" t="s">
        <v>149</v>
      </c>
      <c r="G126" s="215"/>
      <c r="H126" s="215"/>
      <c r="I126" s="218"/>
      <c r="J126" s="219">
        <f>BK126</f>
        <v>0</v>
      </c>
      <c r="K126" s="215"/>
      <c r="L126" s="220"/>
      <c r="M126" s="221"/>
      <c r="N126" s="222"/>
      <c r="O126" s="222"/>
      <c r="P126" s="223">
        <f>P127+P130+P132+P136+P138+P150</f>
        <v>0</v>
      </c>
      <c r="Q126" s="222"/>
      <c r="R126" s="223">
        <f>R127+R130+R132+R136+R138+R150</f>
        <v>29.567797040000002</v>
      </c>
      <c r="S126" s="222"/>
      <c r="T126" s="224">
        <f>T127+T130+T132+T136+T138+T150</f>
        <v>12.82475</v>
      </c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R126" s="225" t="s">
        <v>80</v>
      </c>
      <c r="AT126" s="226" t="s">
        <v>74</v>
      </c>
      <c r="AU126" s="226" t="s">
        <v>75</v>
      </c>
      <c r="AY126" s="225" t="s">
        <v>150</v>
      </c>
      <c r="BK126" s="227">
        <f>BK127+BK130+BK132+BK136+BK138+BK150</f>
        <v>0</v>
      </c>
    </row>
    <row r="127" s="12" customFormat="1" ht="22.8" customHeight="1">
      <c r="A127" s="12"/>
      <c r="B127" s="214"/>
      <c r="C127" s="215"/>
      <c r="D127" s="216" t="s">
        <v>74</v>
      </c>
      <c r="E127" s="228" t="s">
        <v>80</v>
      </c>
      <c r="F127" s="228" t="s">
        <v>151</v>
      </c>
      <c r="G127" s="215"/>
      <c r="H127" s="215"/>
      <c r="I127" s="218"/>
      <c r="J127" s="229">
        <f>BK127</f>
        <v>0</v>
      </c>
      <c r="K127" s="215"/>
      <c r="L127" s="220"/>
      <c r="M127" s="221"/>
      <c r="N127" s="222"/>
      <c r="O127" s="222"/>
      <c r="P127" s="223">
        <f>SUM(P128:P129)</f>
        <v>0</v>
      </c>
      <c r="Q127" s="222"/>
      <c r="R127" s="223">
        <f>SUM(R128:R129)</f>
        <v>0</v>
      </c>
      <c r="S127" s="222"/>
      <c r="T127" s="224">
        <f>SUM(T128:T129)</f>
        <v>12.82475</v>
      </c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R127" s="225" t="s">
        <v>80</v>
      </c>
      <c r="AT127" s="226" t="s">
        <v>74</v>
      </c>
      <c r="AU127" s="226" t="s">
        <v>80</v>
      </c>
      <c r="AY127" s="225" t="s">
        <v>150</v>
      </c>
      <c r="BK127" s="227">
        <f>SUM(BK128:BK129)</f>
        <v>0</v>
      </c>
    </row>
    <row r="128" s="2" customFormat="1" ht="24.15" customHeight="1">
      <c r="A128" s="35"/>
      <c r="B128" s="36"/>
      <c r="C128" s="230" t="s">
        <v>80</v>
      </c>
      <c r="D128" s="230" t="s">
        <v>152</v>
      </c>
      <c r="E128" s="231" t="s">
        <v>448</v>
      </c>
      <c r="F128" s="232" t="s">
        <v>449</v>
      </c>
      <c r="G128" s="233" t="s">
        <v>175</v>
      </c>
      <c r="H128" s="234">
        <v>38.450000000000003</v>
      </c>
      <c r="I128" s="235"/>
      <c r="J128" s="236">
        <f>ROUND(I128*H128,2)</f>
        <v>0</v>
      </c>
      <c r="K128" s="237"/>
      <c r="L128" s="41"/>
      <c r="M128" s="238" t="s">
        <v>1</v>
      </c>
      <c r="N128" s="239" t="s">
        <v>41</v>
      </c>
      <c r="O128" s="89"/>
      <c r="P128" s="240">
        <f>O128*H128</f>
        <v>0</v>
      </c>
      <c r="Q128" s="240">
        <v>0</v>
      </c>
      <c r="R128" s="240">
        <f>Q128*H128</f>
        <v>0</v>
      </c>
      <c r="S128" s="240">
        <v>0.125</v>
      </c>
      <c r="T128" s="241">
        <f>S128*H128</f>
        <v>4.8062500000000004</v>
      </c>
      <c r="U128" s="35"/>
      <c r="V128" s="35"/>
      <c r="W128" s="35"/>
      <c r="X128" s="35"/>
      <c r="Y128" s="35"/>
      <c r="Z128" s="35"/>
      <c r="AA128" s="35"/>
      <c r="AB128" s="35"/>
      <c r="AC128" s="35"/>
      <c r="AD128" s="35"/>
      <c r="AE128" s="35"/>
      <c r="AR128" s="242" t="s">
        <v>106</v>
      </c>
      <c r="AT128" s="242" t="s">
        <v>152</v>
      </c>
      <c r="AU128" s="242" t="s">
        <v>87</v>
      </c>
      <c r="AY128" s="14" t="s">
        <v>150</v>
      </c>
      <c r="BE128" s="243">
        <f>IF(N128="základná",J128,0)</f>
        <v>0</v>
      </c>
      <c r="BF128" s="243">
        <f>IF(N128="znížená",J128,0)</f>
        <v>0</v>
      </c>
      <c r="BG128" s="243">
        <f>IF(N128="zákl. prenesená",J128,0)</f>
        <v>0</v>
      </c>
      <c r="BH128" s="243">
        <f>IF(N128="zníž. prenesená",J128,0)</f>
        <v>0</v>
      </c>
      <c r="BI128" s="243">
        <f>IF(N128="nulová",J128,0)</f>
        <v>0</v>
      </c>
      <c r="BJ128" s="14" t="s">
        <v>87</v>
      </c>
      <c r="BK128" s="243">
        <f>ROUND(I128*H128,2)</f>
        <v>0</v>
      </c>
      <c r="BL128" s="14" t="s">
        <v>106</v>
      </c>
      <c r="BM128" s="242" t="s">
        <v>665</v>
      </c>
    </row>
    <row r="129" s="2" customFormat="1" ht="55.5" customHeight="1">
      <c r="A129" s="35"/>
      <c r="B129" s="36"/>
      <c r="C129" s="230" t="s">
        <v>87</v>
      </c>
      <c r="D129" s="230" t="s">
        <v>152</v>
      </c>
      <c r="E129" s="231" t="s">
        <v>327</v>
      </c>
      <c r="F129" s="232" t="s">
        <v>518</v>
      </c>
      <c r="G129" s="233" t="s">
        <v>155</v>
      </c>
      <c r="H129" s="234">
        <v>55.299999999999997</v>
      </c>
      <c r="I129" s="235"/>
      <c r="J129" s="236">
        <f>ROUND(I129*H129,2)</f>
        <v>0</v>
      </c>
      <c r="K129" s="237"/>
      <c r="L129" s="41"/>
      <c r="M129" s="238" t="s">
        <v>1</v>
      </c>
      <c r="N129" s="239" t="s">
        <v>41</v>
      </c>
      <c r="O129" s="89"/>
      <c r="P129" s="240">
        <f>O129*H129</f>
        <v>0</v>
      </c>
      <c r="Q129" s="240">
        <v>0</v>
      </c>
      <c r="R129" s="240">
        <f>Q129*H129</f>
        <v>0</v>
      </c>
      <c r="S129" s="240">
        <v>0.14499999999999999</v>
      </c>
      <c r="T129" s="241">
        <f>S129*H129</f>
        <v>8.0184999999999995</v>
      </c>
      <c r="U129" s="35"/>
      <c r="V129" s="35"/>
      <c r="W129" s="35"/>
      <c r="X129" s="35"/>
      <c r="Y129" s="35"/>
      <c r="Z129" s="35"/>
      <c r="AA129" s="35"/>
      <c r="AB129" s="35"/>
      <c r="AC129" s="35"/>
      <c r="AD129" s="35"/>
      <c r="AE129" s="35"/>
      <c r="AR129" s="242" t="s">
        <v>106</v>
      </c>
      <c r="AT129" s="242" t="s">
        <v>152</v>
      </c>
      <c r="AU129" s="242" t="s">
        <v>87</v>
      </c>
      <c r="AY129" s="14" t="s">
        <v>150</v>
      </c>
      <c r="BE129" s="243">
        <f>IF(N129="základná",J129,0)</f>
        <v>0</v>
      </c>
      <c r="BF129" s="243">
        <f>IF(N129="znížená",J129,0)</f>
        <v>0</v>
      </c>
      <c r="BG129" s="243">
        <f>IF(N129="zákl. prenesená",J129,0)</f>
        <v>0</v>
      </c>
      <c r="BH129" s="243">
        <f>IF(N129="zníž. prenesená",J129,0)</f>
        <v>0</v>
      </c>
      <c r="BI129" s="243">
        <f>IF(N129="nulová",J129,0)</f>
        <v>0</v>
      </c>
      <c r="BJ129" s="14" t="s">
        <v>87</v>
      </c>
      <c r="BK129" s="243">
        <f>ROUND(I129*H129,2)</f>
        <v>0</v>
      </c>
      <c r="BL129" s="14" t="s">
        <v>106</v>
      </c>
      <c r="BM129" s="242" t="s">
        <v>666</v>
      </c>
    </row>
    <row r="130" s="12" customFormat="1" ht="22.8" customHeight="1">
      <c r="A130" s="12"/>
      <c r="B130" s="214"/>
      <c r="C130" s="215"/>
      <c r="D130" s="216" t="s">
        <v>74</v>
      </c>
      <c r="E130" s="228" t="s">
        <v>106</v>
      </c>
      <c r="F130" s="228" t="s">
        <v>194</v>
      </c>
      <c r="G130" s="215"/>
      <c r="H130" s="215"/>
      <c r="I130" s="218"/>
      <c r="J130" s="229">
        <f>BK130</f>
        <v>0</v>
      </c>
      <c r="K130" s="215"/>
      <c r="L130" s="220"/>
      <c r="M130" s="221"/>
      <c r="N130" s="222"/>
      <c r="O130" s="222"/>
      <c r="P130" s="223">
        <f>P131</f>
        <v>0</v>
      </c>
      <c r="Q130" s="222"/>
      <c r="R130" s="223">
        <f>R131</f>
        <v>6.2339200000000004</v>
      </c>
      <c r="S130" s="222"/>
      <c r="T130" s="224">
        <f>T131</f>
        <v>0</v>
      </c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R130" s="225" t="s">
        <v>80</v>
      </c>
      <c r="AT130" s="226" t="s">
        <v>74</v>
      </c>
      <c r="AU130" s="226" t="s">
        <v>80</v>
      </c>
      <c r="AY130" s="225" t="s">
        <v>150</v>
      </c>
      <c r="BK130" s="227">
        <f>BK131</f>
        <v>0</v>
      </c>
    </row>
    <row r="131" s="2" customFormat="1" ht="37.8" customHeight="1">
      <c r="A131" s="35"/>
      <c r="B131" s="36"/>
      <c r="C131" s="230" t="s">
        <v>84</v>
      </c>
      <c r="D131" s="230" t="s">
        <v>152</v>
      </c>
      <c r="E131" s="231" t="s">
        <v>196</v>
      </c>
      <c r="F131" s="232" t="s">
        <v>624</v>
      </c>
      <c r="G131" s="233" t="s">
        <v>175</v>
      </c>
      <c r="H131" s="234">
        <v>38.5</v>
      </c>
      <c r="I131" s="235"/>
      <c r="J131" s="236">
        <f>ROUND(I131*H131,2)</f>
        <v>0</v>
      </c>
      <c r="K131" s="237"/>
      <c r="L131" s="41"/>
      <c r="M131" s="238" t="s">
        <v>1</v>
      </c>
      <c r="N131" s="239" t="s">
        <v>41</v>
      </c>
      <c r="O131" s="89"/>
      <c r="P131" s="240">
        <f>O131*H131</f>
        <v>0</v>
      </c>
      <c r="Q131" s="240">
        <v>0.16192000000000001</v>
      </c>
      <c r="R131" s="240">
        <f>Q131*H131</f>
        <v>6.2339200000000004</v>
      </c>
      <c r="S131" s="240">
        <v>0</v>
      </c>
      <c r="T131" s="241">
        <f>S131*H131</f>
        <v>0</v>
      </c>
      <c r="U131" s="35"/>
      <c r="V131" s="35"/>
      <c r="W131" s="35"/>
      <c r="X131" s="35"/>
      <c r="Y131" s="35"/>
      <c r="Z131" s="35"/>
      <c r="AA131" s="35"/>
      <c r="AB131" s="35"/>
      <c r="AC131" s="35"/>
      <c r="AD131" s="35"/>
      <c r="AE131" s="35"/>
      <c r="AR131" s="242" t="s">
        <v>106</v>
      </c>
      <c r="AT131" s="242" t="s">
        <v>152</v>
      </c>
      <c r="AU131" s="242" t="s">
        <v>87</v>
      </c>
      <c r="AY131" s="14" t="s">
        <v>150</v>
      </c>
      <c r="BE131" s="243">
        <f>IF(N131="základná",J131,0)</f>
        <v>0</v>
      </c>
      <c r="BF131" s="243">
        <f>IF(N131="znížená",J131,0)</f>
        <v>0</v>
      </c>
      <c r="BG131" s="243">
        <f>IF(N131="zákl. prenesená",J131,0)</f>
        <v>0</v>
      </c>
      <c r="BH131" s="243">
        <f>IF(N131="zníž. prenesená",J131,0)</f>
        <v>0</v>
      </c>
      <c r="BI131" s="243">
        <f>IF(N131="nulová",J131,0)</f>
        <v>0</v>
      </c>
      <c r="BJ131" s="14" t="s">
        <v>87</v>
      </c>
      <c r="BK131" s="243">
        <f>ROUND(I131*H131,2)</f>
        <v>0</v>
      </c>
      <c r="BL131" s="14" t="s">
        <v>106</v>
      </c>
      <c r="BM131" s="242" t="s">
        <v>667</v>
      </c>
    </row>
    <row r="132" s="12" customFormat="1" ht="22.8" customHeight="1">
      <c r="A132" s="12"/>
      <c r="B132" s="214"/>
      <c r="C132" s="215"/>
      <c r="D132" s="216" t="s">
        <v>74</v>
      </c>
      <c r="E132" s="228" t="s">
        <v>109</v>
      </c>
      <c r="F132" s="228" t="s">
        <v>199</v>
      </c>
      <c r="G132" s="215"/>
      <c r="H132" s="215"/>
      <c r="I132" s="218"/>
      <c r="J132" s="229">
        <f>BK132</f>
        <v>0</v>
      </c>
      <c r="K132" s="215"/>
      <c r="L132" s="220"/>
      <c r="M132" s="221"/>
      <c r="N132" s="222"/>
      <c r="O132" s="222"/>
      <c r="P132" s="223">
        <f>SUM(P133:P135)</f>
        <v>0</v>
      </c>
      <c r="Q132" s="222"/>
      <c r="R132" s="223">
        <f>SUM(R133:R135)</f>
        <v>13.048227499999999</v>
      </c>
      <c r="S132" s="222"/>
      <c r="T132" s="224">
        <f>SUM(T133:T135)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225" t="s">
        <v>80</v>
      </c>
      <c r="AT132" s="226" t="s">
        <v>74</v>
      </c>
      <c r="AU132" s="226" t="s">
        <v>80</v>
      </c>
      <c r="AY132" s="225" t="s">
        <v>150</v>
      </c>
      <c r="BK132" s="227">
        <f>SUM(BK133:BK135)</f>
        <v>0</v>
      </c>
    </row>
    <row r="133" s="2" customFormat="1" ht="37.8" customHeight="1">
      <c r="A133" s="35"/>
      <c r="B133" s="36"/>
      <c r="C133" s="230" t="s">
        <v>106</v>
      </c>
      <c r="D133" s="230" t="s">
        <v>152</v>
      </c>
      <c r="E133" s="231" t="s">
        <v>520</v>
      </c>
      <c r="F133" s="232" t="s">
        <v>521</v>
      </c>
      <c r="G133" s="233" t="s">
        <v>175</v>
      </c>
      <c r="H133" s="234">
        <v>19.25</v>
      </c>
      <c r="I133" s="235"/>
      <c r="J133" s="236">
        <f>ROUND(I133*H133,2)</f>
        <v>0</v>
      </c>
      <c r="K133" s="237"/>
      <c r="L133" s="41"/>
      <c r="M133" s="238" t="s">
        <v>1</v>
      </c>
      <c r="N133" s="239" t="s">
        <v>41</v>
      </c>
      <c r="O133" s="89"/>
      <c r="P133" s="240">
        <f>O133*H133</f>
        <v>0</v>
      </c>
      <c r="Q133" s="240">
        <v>0.22763</v>
      </c>
      <c r="R133" s="240">
        <f>Q133*H133</f>
        <v>4.3818774999999999</v>
      </c>
      <c r="S133" s="240">
        <v>0</v>
      </c>
      <c r="T133" s="241">
        <f>S133*H133</f>
        <v>0</v>
      </c>
      <c r="U133" s="35"/>
      <c r="V133" s="35"/>
      <c r="W133" s="35"/>
      <c r="X133" s="35"/>
      <c r="Y133" s="35"/>
      <c r="Z133" s="35"/>
      <c r="AA133" s="35"/>
      <c r="AB133" s="35"/>
      <c r="AC133" s="35"/>
      <c r="AD133" s="35"/>
      <c r="AE133" s="35"/>
      <c r="AR133" s="242" t="s">
        <v>106</v>
      </c>
      <c r="AT133" s="242" t="s">
        <v>152</v>
      </c>
      <c r="AU133" s="242" t="s">
        <v>87</v>
      </c>
      <c r="AY133" s="14" t="s">
        <v>150</v>
      </c>
      <c r="BE133" s="243">
        <f>IF(N133="základná",J133,0)</f>
        <v>0</v>
      </c>
      <c r="BF133" s="243">
        <f>IF(N133="znížená",J133,0)</f>
        <v>0</v>
      </c>
      <c r="BG133" s="243">
        <f>IF(N133="zákl. prenesená",J133,0)</f>
        <v>0</v>
      </c>
      <c r="BH133" s="243">
        <f>IF(N133="zníž. prenesená",J133,0)</f>
        <v>0</v>
      </c>
      <c r="BI133" s="243">
        <f>IF(N133="nulová",J133,0)</f>
        <v>0</v>
      </c>
      <c r="BJ133" s="14" t="s">
        <v>87</v>
      </c>
      <c r="BK133" s="243">
        <f>ROUND(I133*H133,2)</f>
        <v>0</v>
      </c>
      <c r="BL133" s="14" t="s">
        <v>106</v>
      </c>
      <c r="BM133" s="242" t="s">
        <v>668</v>
      </c>
    </row>
    <row r="134" s="2" customFormat="1" ht="44.25" customHeight="1">
      <c r="A134" s="35"/>
      <c r="B134" s="36"/>
      <c r="C134" s="230" t="s">
        <v>109</v>
      </c>
      <c r="D134" s="230" t="s">
        <v>152</v>
      </c>
      <c r="E134" s="231" t="s">
        <v>630</v>
      </c>
      <c r="F134" s="232" t="s">
        <v>631</v>
      </c>
      <c r="G134" s="233" t="s">
        <v>175</v>
      </c>
      <c r="H134" s="234">
        <v>38.5</v>
      </c>
      <c r="I134" s="235"/>
      <c r="J134" s="236">
        <f>ROUND(I134*H134,2)</f>
        <v>0</v>
      </c>
      <c r="K134" s="237"/>
      <c r="L134" s="41"/>
      <c r="M134" s="238" t="s">
        <v>1</v>
      </c>
      <c r="N134" s="239" t="s">
        <v>41</v>
      </c>
      <c r="O134" s="89"/>
      <c r="P134" s="240">
        <f>O134*H134</f>
        <v>0</v>
      </c>
      <c r="Q134" s="240">
        <v>0.092499999999999999</v>
      </c>
      <c r="R134" s="240">
        <f>Q134*H134</f>
        <v>3.5612499999999998</v>
      </c>
      <c r="S134" s="240">
        <v>0</v>
      </c>
      <c r="T134" s="241">
        <f>S134*H134</f>
        <v>0</v>
      </c>
      <c r="U134" s="35"/>
      <c r="V134" s="35"/>
      <c r="W134" s="35"/>
      <c r="X134" s="35"/>
      <c r="Y134" s="35"/>
      <c r="Z134" s="35"/>
      <c r="AA134" s="35"/>
      <c r="AB134" s="35"/>
      <c r="AC134" s="35"/>
      <c r="AD134" s="35"/>
      <c r="AE134" s="35"/>
      <c r="AR134" s="242" t="s">
        <v>106</v>
      </c>
      <c r="AT134" s="242" t="s">
        <v>152</v>
      </c>
      <c r="AU134" s="242" t="s">
        <v>87</v>
      </c>
      <c r="AY134" s="14" t="s">
        <v>150</v>
      </c>
      <c r="BE134" s="243">
        <f>IF(N134="základná",J134,0)</f>
        <v>0</v>
      </c>
      <c r="BF134" s="243">
        <f>IF(N134="znížená",J134,0)</f>
        <v>0</v>
      </c>
      <c r="BG134" s="243">
        <f>IF(N134="zákl. prenesená",J134,0)</f>
        <v>0</v>
      </c>
      <c r="BH134" s="243">
        <f>IF(N134="zníž. prenesená",J134,0)</f>
        <v>0</v>
      </c>
      <c r="BI134" s="243">
        <f>IF(N134="nulová",J134,0)</f>
        <v>0</v>
      </c>
      <c r="BJ134" s="14" t="s">
        <v>87</v>
      </c>
      <c r="BK134" s="243">
        <f>ROUND(I134*H134,2)</f>
        <v>0</v>
      </c>
      <c r="BL134" s="14" t="s">
        <v>106</v>
      </c>
      <c r="BM134" s="242" t="s">
        <v>669</v>
      </c>
    </row>
    <row r="135" s="2" customFormat="1" ht="24.15" customHeight="1">
      <c r="A135" s="35"/>
      <c r="B135" s="36"/>
      <c r="C135" s="244" t="s">
        <v>112</v>
      </c>
      <c r="D135" s="244" t="s">
        <v>177</v>
      </c>
      <c r="E135" s="245" t="s">
        <v>633</v>
      </c>
      <c r="F135" s="246" t="s">
        <v>634</v>
      </c>
      <c r="G135" s="247" t="s">
        <v>175</v>
      </c>
      <c r="H135" s="248">
        <v>39.270000000000003</v>
      </c>
      <c r="I135" s="249"/>
      <c r="J135" s="250">
        <f>ROUND(I135*H135,2)</f>
        <v>0</v>
      </c>
      <c r="K135" s="251"/>
      <c r="L135" s="252"/>
      <c r="M135" s="253" t="s">
        <v>1</v>
      </c>
      <c r="N135" s="254" t="s">
        <v>41</v>
      </c>
      <c r="O135" s="89"/>
      <c r="P135" s="240">
        <f>O135*H135</f>
        <v>0</v>
      </c>
      <c r="Q135" s="240">
        <v>0.13</v>
      </c>
      <c r="R135" s="240">
        <f>Q135*H135</f>
        <v>5.1051000000000002</v>
      </c>
      <c r="S135" s="240">
        <v>0</v>
      </c>
      <c r="T135" s="241">
        <f>S135*H135</f>
        <v>0</v>
      </c>
      <c r="U135" s="35"/>
      <c r="V135" s="35"/>
      <c r="W135" s="35"/>
      <c r="X135" s="35"/>
      <c r="Y135" s="35"/>
      <c r="Z135" s="35"/>
      <c r="AA135" s="35"/>
      <c r="AB135" s="35"/>
      <c r="AC135" s="35"/>
      <c r="AD135" s="35"/>
      <c r="AE135" s="35"/>
      <c r="AR135" s="242" t="s">
        <v>90</v>
      </c>
      <c r="AT135" s="242" t="s">
        <v>177</v>
      </c>
      <c r="AU135" s="242" t="s">
        <v>87</v>
      </c>
      <c r="AY135" s="14" t="s">
        <v>150</v>
      </c>
      <c r="BE135" s="243">
        <f>IF(N135="základná",J135,0)</f>
        <v>0</v>
      </c>
      <c r="BF135" s="243">
        <f>IF(N135="znížená",J135,0)</f>
        <v>0</v>
      </c>
      <c r="BG135" s="243">
        <f>IF(N135="zákl. prenesená",J135,0)</f>
        <v>0</v>
      </c>
      <c r="BH135" s="243">
        <f>IF(N135="zníž. prenesená",J135,0)</f>
        <v>0</v>
      </c>
      <c r="BI135" s="243">
        <f>IF(N135="nulová",J135,0)</f>
        <v>0</v>
      </c>
      <c r="BJ135" s="14" t="s">
        <v>87</v>
      </c>
      <c r="BK135" s="243">
        <f>ROUND(I135*H135,2)</f>
        <v>0</v>
      </c>
      <c r="BL135" s="14" t="s">
        <v>106</v>
      </c>
      <c r="BM135" s="242" t="s">
        <v>670</v>
      </c>
    </row>
    <row r="136" s="12" customFormat="1" ht="22.8" customHeight="1">
      <c r="A136" s="12"/>
      <c r="B136" s="214"/>
      <c r="C136" s="215"/>
      <c r="D136" s="216" t="s">
        <v>74</v>
      </c>
      <c r="E136" s="228" t="s">
        <v>90</v>
      </c>
      <c r="F136" s="228" t="s">
        <v>358</v>
      </c>
      <c r="G136" s="215"/>
      <c r="H136" s="215"/>
      <c r="I136" s="218"/>
      <c r="J136" s="229">
        <f>BK136</f>
        <v>0</v>
      </c>
      <c r="K136" s="215"/>
      <c r="L136" s="220"/>
      <c r="M136" s="221"/>
      <c r="N136" s="222"/>
      <c r="O136" s="222"/>
      <c r="P136" s="223">
        <f>P137</f>
        <v>0</v>
      </c>
      <c r="Q136" s="222"/>
      <c r="R136" s="223">
        <f>R137</f>
        <v>0.41054000000000002</v>
      </c>
      <c r="S136" s="222"/>
      <c r="T136" s="224">
        <f>T137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225" t="s">
        <v>80</v>
      </c>
      <c r="AT136" s="226" t="s">
        <v>74</v>
      </c>
      <c r="AU136" s="226" t="s">
        <v>80</v>
      </c>
      <c r="AY136" s="225" t="s">
        <v>150</v>
      </c>
      <c r="BK136" s="227">
        <f>BK137</f>
        <v>0</v>
      </c>
    </row>
    <row r="137" s="2" customFormat="1" ht="24.15" customHeight="1">
      <c r="A137" s="35"/>
      <c r="B137" s="36"/>
      <c r="C137" s="230" t="s">
        <v>115</v>
      </c>
      <c r="D137" s="230" t="s">
        <v>152</v>
      </c>
      <c r="E137" s="231" t="s">
        <v>362</v>
      </c>
      <c r="F137" s="232" t="s">
        <v>363</v>
      </c>
      <c r="G137" s="233" t="s">
        <v>250</v>
      </c>
      <c r="H137" s="234">
        <v>1</v>
      </c>
      <c r="I137" s="235"/>
      <c r="J137" s="236">
        <f>ROUND(I137*H137,2)</f>
        <v>0</v>
      </c>
      <c r="K137" s="237"/>
      <c r="L137" s="41"/>
      <c r="M137" s="238" t="s">
        <v>1</v>
      </c>
      <c r="N137" s="239" t="s">
        <v>41</v>
      </c>
      <c r="O137" s="89"/>
      <c r="P137" s="240">
        <f>O137*H137</f>
        <v>0</v>
      </c>
      <c r="Q137" s="240">
        <v>0.41054000000000002</v>
      </c>
      <c r="R137" s="240">
        <f>Q137*H137</f>
        <v>0.41054000000000002</v>
      </c>
      <c r="S137" s="240">
        <v>0</v>
      </c>
      <c r="T137" s="241">
        <f>S137*H137</f>
        <v>0</v>
      </c>
      <c r="U137" s="35"/>
      <c r="V137" s="35"/>
      <c r="W137" s="35"/>
      <c r="X137" s="35"/>
      <c r="Y137" s="35"/>
      <c r="Z137" s="35"/>
      <c r="AA137" s="35"/>
      <c r="AB137" s="35"/>
      <c r="AC137" s="35"/>
      <c r="AD137" s="35"/>
      <c r="AE137" s="35"/>
      <c r="AR137" s="242" t="s">
        <v>106</v>
      </c>
      <c r="AT137" s="242" t="s">
        <v>152</v>
      </c>
      <c r="AU137" s="242" t="s">
        <v>87</v>
      </c>
      <c r="AY137" s="14" t="s">
        <v>150</v>
      </c>
      <c r="BE137" s="243">
        <f>IF(N137="základná",J137,0)</f>
        <v>0</v>
      </c>
      <c r="BF137" s="243">
        <f>IF(N137="znížená",J137,0)</f>
        <v>0</v>
      </c>
      <c r="BG137" s="243">
        <f>IF(N137="zákl. prenesená",J137,0)</f>
        <v>0</v>
      </c>
      <c r="BH137" s="243">
        <f>IF(N137="zníž. prenesená",J137,0)</f>
        <v>0</v>
      </c>
      <c r="BI137" s="243">
        <f>IF(N137="nulová",J137,0)</f>
        <v>0</v>
      </c>
      <c r="BJ137" s="14" t="s">
        <v>87</v>
      </c>
      <c r="BK137" s="243">
        <f>ROUND(I137*H137,2)</f>
        <v>0</v>
      </c>
      <c r="BL137" s="14" t="s">
        <v>106</v>
      </c>
      <c r="BM137" s="242" t="s">
        <v>671</v>
      </c>
    </row>
    <row r="138" s="12" customFormat="1" ht="22.8" customHeight="1">
      <c r="A138" s="12"/>
      <c r="B138" s="214"/>
      <c r="C138" s="215"/>
      <c r="D138" s="216" t="s">
        <v>74</v>
      </c>
      <c r="E138" s="228" t="s">
        <v>182</v>
      </c>
      <c r="F138" s="228" t="s">
        <v>252</v>
      </c>
      <c r="G138" s="215"/>
      <c r="H138" s="215"/>
      <c r="I138" s="218"/>
      <c r="J138" s="229">
        <f>BK138</f>
        <v>0</v>
      </c>
      <c r="K138" s="215"/>
      <c r="L138" s="220"/>
      <c r="M138" s="221"/>
      <c r="N138" s="222"/>
      <c r="O138" s="222"/>
      <c r="P138" s="223">
        <f>SUM(P139:P149)</f>
        <v>0</v>
      </c>
      <c r="Q138" s="222"/>
      <c r="R138" s="223">
        <f>SUM(R139:R149)</f>
        <v>9.8751095400000004</v>
      </c>
      <c r="S138" s="222"/>
      <c r="T138" s="224">
        <f>SUM(T139:T149)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225" t="s">
        <v>80</v>
      </c>
      <c r="AT138" s="226" t="s">
        <v>74</v>
      </c>
      <c r="AU138" s="226" t="s">
        <v>80</v>
      </c>
      <c r="AY138" s="225" t="s">
        <v>150</v>
      </c>
      <c r="BK138" s="227">
        <f>SUM(BK139:BK149)</f>
        <v>0</v>
      </c>
    </row>
    <row r="139" s="2" customFormat="1" ht="33" customHeight="1">
      <c r="A139" s="35"/>
      <c r="B139" s="36"/>
      <c r="C139" s="230" t="s">
        <v>224</v>
      </c>
      <c r="D139" s="230" t="s">
        <v>152</v>
      </c>
      <c r="E139" s="231" t="s">
        <v>254</v>
      </c>
      <c r="F139" s="232" t="s">
        <v>255</v>
      </c>
      <c r="G139" s="233" t="s">
        <v>155</v>
      </c>
      <c r="H139" s="234">
        <v>2</v>
      </c>
      <c r="I139" s="235"/>
      <c r="J139" s="236">
        <f>ROUND(I139*H139,2)</f>
        <v>0</v>
      </c>
      <c r="K139" s="237"/>
      <c r="L139" s="41"/>
      <c r="M139" s="238" t="s">
        <v>1</v>
      </c>
      <c r="N139" s="239" t="s">
        <v>41</v>
      </c>
      <c r="O139" s="89"/>
      <c r="P139" s="240">
        <f>O139*H139</f>
        <v>0</v>
      </c>
      <c r="Q139" s="240">
        <v>0.13939441999999999</v>
      </c>
      <c r="R139" s="240">
        <f>Q139*H139</f>
        <v>0.27878883999999998</v>
      </c>
      <c r="S139" s="240">
        <v>0</v>
      </c>
      <c r="T139" s="241">
        <f>S139*H139</f>
        <v>0</v>
      </c>
      <c r="U139" s="35"/>
      <c r="V139" s="35"/>
      <c r="W139" s="35"/>
      <c r="X139" s="35"/>
      <c r="Y139" s="35"/>
      <c r="Z139" s="35"/>
      <c r="AA139" s="35"/>
      <c r="AB139" s="35"/>
      <c r="AC139" s="35"/>
      <c r="AD139" s="35"/>
      <c r="AE139" s="35"/>
      <c r="AR139" s="242" t="s">
        <v>106</v>
      </c>
      <c r="AT139" s="242" t="s">
        <v>152</v>
      </c>
      <c r="AU139" s="242" t="s">
        <v>87</v>
      </c>
      <c r="AY139" s="14" t="s">
        <v>150</v>
      </c>
      <c r="BE139" s="243">
        <f>IF(N139="základná",J139,0)</f>
        <v>0</v>
      </c>
      <c r="BF139" s="243">
        <f>IF(N139="znížená",J139,0)</f>
        <v>0</v>
      </c>
      <c r="BG139" s="243">
        <f>IF(N139="zákl. prenesená",J139,0)</f>
        <v>0</v>
      </c>
      <c r="BH139" s="243">
        <f>IF(N139="zníž. prenesená",J139,0)</f>
        <v>0</v>
      </c>
      <c r="BI139" s="243">
        <f>IF(N139="nulová",J139,0)</f>
        <v>0</v>
      </c>
      <c r="BJ139" s="14" t="s">
        <v>87</v>
      </c>
      <c r="BK139" s="243">
        <f>ROUND(I139*H139,2)</f>
        <v>0</v>
      </c>
      <c r="BL139" s="14" t="s">
        <v>106</v>
      </c>
      <c r="BM139" s="242" t="s">
        <v>672</v>
      </c>
    </row>
    <row r="140" s="2" customFormat="1" ht="24.15" customHeight="1">
      <c r="A140" s="35"/>
      <c r="B140" s="36"/>
      <c r="C140" s="244" t="s">
        <v>7</v>
      </c>
      <c r="D140" s="244" t="s">
        <v>177</v>
      </c>
      <c r="E140" s="245" t="s">
        <v>258</v>
      </c>
      <c r="F140" s="246" t="s">
        <v>259</v>
      </c>
      <c r="G140" s="247" t="s">
        <v>250</v>
      </c>
      <c r="H140" s="248">
        <v>2.02</v>
      </c>
      <c r="I140" s="249"/>
      <c r="J140" s="250">
        <f>ROUND(I140*H140,2)</f>
        <v>0</v>
      </c>
      <c r="K140" s="251"/>
      <c r="L140" s="252"/>
      <c r="M140" s="253" t="s">
        <v>1</v>
      </c>
      <c r="N140" s="254" t="s">
        <v>41</v>
      </c>
      <c r="O140" s="89"/>
      <c r="P140" s="240">
        <f>O140*H140</f>
        <v>0</v>
      </c>
      <c r="Q140" s="240">
        <v>0.065000000000000002</v>
      </c>
      <c r="R140" s="240">
        <f>Q140*H140</f>
        <v>0.1313</v>
      </c>
      <c r="S140" s="240">
        <v>0</v>
      </c>
      <c r="T140" s="241">
        <f>S140*H140</f>
        <v>0</v>
      </c>
      <c r="U140" s="35"/>
      <c r="V140" s="35"/>
      <c r="W140" s="35"/>
      <c r="X140" s="35"/>
      <c r="Y140" s="35"/>
      <c r="Z140" s="35"/>
      <c r="AA140" s="35"/>
      <c r="AB140" s="35"/>
      <c r="AC140" s="35"/>
      <c r="AD140" s="35"/>
      <c r="AE140" s="35"/>
      <c r="AR140" s="242" t="s">
        <v>90</v>
      </c>
      <c r="AT140" s="242" t="s">
        <v>177</v>
      </c>
      <c r="AU140" s="242" t="s">
        <v>87</v>
      </c>
      <c r="AY140" s="14" t="s">
        <v>150</v>
      </c>
      <c r="BE140" s="243">
        <f>IF(N140="základná",J140,0)</f>
        <v>0</v>
      </c>
      <c r="BF140" s="243">
        <f>IF(N140="znížená",J140,0)</f>
        <v>0</v>
      </c>
      <c r="BG140" s="243">
        <f>IF(N140="zákl. prenesená",J140,0)</f>
        <v>0</v>
      </c>
      <c r="BH140" s="243">
        <f>IF(N140="zníž. prenesená",J140,0)</f>
        <v>0</v>
      </c>
      <c r="BI140" s="243">
        <f>IF(N140="nulová",J140,0)</f>
        <v>0</v>
      </c>
      <c r="BJ140" s="14" t="s">
        <v>87</v>
      </c>
      <c r="BK140" s="243">
        <f>ROUND(I140*H140,2)</f>
        <v>0</v>
      </c>
      <c r="BL140" s="14" t="s">
        <v>106</v>
      </c>
      <c r="BM140" s="242" t="s">
        <v>673</v>
      </c>
    </row>
    <row r="141" s="2" customFormat="1" ht="37.8" customHeight="1">
      <c r="A141" s="35"/>
      <c r="B141" s="36"/>
      <c r="C141" s="230" t="s">
        <v>90</v>
      </c>
      <c r="D141" s="230" t="s">
        <v>152</v>
      </c>
      <c r="E141" s="231" t="s">
        <v>423</v>
      </c>
      <c r="F141" s="232" t="s">
        <v>424</v>
      </c>
      <c r="G141" s="233" t="s">
        <v>155</v>
      </c>
      <c r="H141" s="234">
        <v>55.5</v>
      </c>
      <c r="I141" s="235"/>
      <c r="J141" s="236">
        <f>ROUND(I141*H141,2)</f>
        <v>0</v>
      </c>
      <c r="K141" s="237"/>
      <c r="L141" s="41"/>
      <c r="M141" s="238" t="s">
        <v>1</v>
      </c>
      <c r="N141" s="239" t="s">
        <v>41</v>
      </c>
      <c r="O141" s="89"/>
      <c r="P141" s="240">
        <f>O141*H141</f>
        <v>0</v>
      </c>
      <c r="Q141" s="240">
        <v>0.098530000000000006</v>
      </c>
      <c r="R141" s="240">
        <f>Q141*H141</f>
        <v>5.4684150000000002</v>
      </c>
      <c r="S141" s="240">
        <v>0</v>
      </c>
      <c r="T141" s="241">
        <f>S141*H141</f>
        <v>0</v>
      </c>
      <c r="U141" s="35"/>
      <c r="V141" s="35"/>
      <c r="W141" s="35"/>
      <c r="X141" s="35"/>
      <c r="Y141" s="35"/>
      <c r="Z141" s="35"/>
      <c r="AA141" s="35"/>
      <c r="AB141" s="35"/>
      <c r="AC141" s="35"/>
      <c r="AD141" s="35"/>
      <c r="AE141" s="35"/>
      <c r="AR141" s="242" t="s">
        <v>106</v>
      </c>
      <c r="AT141" s="242" t="s">
        <v>152</v>
      </c>
      <c r="AU141" s="242" t="s">
        <v>87</v>
      </c>
      <c r="AY141" s="14" t="s">
        <v>150</v>
      </c>
      <c r="BE141" s="243">
        <f>IF(N141="základná",J141,0)</f>
        <v>0</v>
      </c>
      <c r="BF141" s="243">
        <f>IF(N141="znížená",J141,0)</f>
        <v>0</v>
      </c>
      <c r="BG141" s="243">
        <f>IF(N141="zákl. prenesená",J141,0)</f>
        <v>0</v>
      </c>
      <c r="BH141" s="243">
        <f>IF(N141="zníž. prenesená",J141,0)</f>
        <v>0</v>
      </c>
      <c r="BI141" s="243">
        <f>IF(N141="nulová",J141,0)</f>
        <v>0</v>
      </c>
      <c r="BJ141" s="14" t="s">
        <v>87</v>
      </c>
      <c r="BK141" s="243">
        <f>ROUND(I141*H141,2)</f>
        <v>0</v>
      </c>
      <c r="BL141" s="14" t="s">
        <v>106</v>
      </c>
      <c r="BM141" s="242" t="s">
        <v>674</v>
      </c>
    </row>
    <row r="142" s="2" customFormat="1" ht="21.75" customHeight="1">
      <c r="A142" s="35"/>
      <c r="B142" s="36"/>
      <c r="C142" s="244" t="s">
        <v>182</v>
      </c>
      <c r="D142" s="244" t="s">
        <v>177</v>
      </c>
      <c r="E142" s="245" t="s">
        <v>274</v>
      </c>
      <c r="F142" s="246" t="s">
        <v>275</v>
      </c>
      <c r="G142" s="247" t="s">
        <v>250</v>
      </c>
      <c r="H142" s="248">
        <v>56.055</v>
      </c>
      <c r="I142" s="249"/>
      <c r="J142" s="250">
        <f>ROUND(I142*H142,2)</f>
        <v>0</v>
      </c>
      <c r="K142" s="251"/>
      <c r="L142" s="252"/>
      <c r="M142" s="253" t="s">
        <v>1</v>
      </c>
      <c r="N142" s="254" t="s">
        <v>41</v>
      </c>
      <c r="O142" s="89"/>
      <c r="P142" s="240">
        <f>O142*H142</f>
        <v>0</v>
      </c>
      <c r="Q142" s="240">
        <v>0.023</v>
      </c>
      <c r="R142" s="240">
        <f>Q142*H142</f>
        <v>1.2892649999999999</v>
      </c>
      <c r="S142" s="240">
        <v>0</v>
      </c>
      <c r="T142" s="241">
        <f>S142*H142</f>
        <v>0</v>
      </c>
      <c r="U142" s="35"/>
      <c r="V142" s="35"/>
      <c r="W142" s="35"/>
      <c r="X142" s="35"/>
      <c r="Y142" s="35"/>
      <c r="Z142" s="35"/>
      <c r="AA142" s="35"/>
      <c r="AB142" s="35"/>
      <c r="AC142" s="35"/>
      <c r="AD142" s="35"/>
      <c r="AE142" s="35"/>
      <c r="AR142" s="242" t="s">
        <v>90</v>
      </c>
      <c r="AT142" s="242" t="s">
        <v>177</v>
      </c>
      <c r="AU142" s="242" t="s">
        <v>87</v>
      </c>
      <c r="AY142" s="14" t="s">
        <v>150</v>
      </c>
      <c r="BE142" s="243">
        <f>IF(N142="základná",J142,0)</f>
        <v>0</v>
      </c>
      <c r="BF142" s="243">
        <f>IF(N142="znížená",J142,0)</f>
        <v>0</v>
      </c>
      <c r="BG142" s="243">
        <f>IF(N142="zákl. prenesená",J142,0)</f>
        <v>0</v>
      </c>
      <c r="BH142" s="243">
        <f>IF(N142="zníž. prenesená",J142,0)</f>
        <v>0</v>
      </c>
      <c r="BI142" s="243">
        <f>IF(N142="nulová",J142,0)</f>
        <v>0</v>
      </c>
      <c r="BJ142" s="14" t="s">
        <v>87</v>
      </c>
      <c r="BK142" s="243">
        <f>ROUND(I142*H142,2)</f>
        <v>0</v>
      </c>
      <c r="BL142" s="14" t="s">
        <v>106</v>
      </c>
      <c r="BM142" s="242" t="s">
        <v>675</v>
      </c>
    </row>
    <row r="143" s="2" customFormat="1" ht="33" customHeight="1">
      <c r="A143" s="35"/>
      <c r="B143" s="36"/>
      <c r="C143" s="230" t="s">
        <v>187</v>
      </c>
      <c r="D143" s="230" t="s">
        <v>152</v>
      </c>
      <c r="E143" s="231" t="s">
        <v>427</v>
      </c>
      <c r="F143" s="232" t="s">
        <v>428</v>
      </c>
      <c r="G143" s="233" t="s">
        <v>159</v>
      </c>
      <c r="H143" s="234">
        <v>1.23</v>
      </c>
      <c r="I143" s="235"/>
      <c r="J143" s="236">
        <f>ROUND(I143*H143,2)</f>
        <v>0</v>
      </c>
      <c r="K143" s="237"/>
      <c r="L143" s="41"/>
      <c r="M143" s="238" t="s">
        <v>1</v>
      </c>
      <c r="N143" s="239" t="s">
        <v>41</v>
      </c>
      <c r="O143" s="89"/>
      <c r="P143" s="240">
        <f>O143*H143</f>
        <v>0</v>
      </c>
      <c r="Q143" s="240">
        <v>2.2010900000000002</v>
      </c>
      <c r="R143" s="240">
        <f>Q143*H143</f>
        <v>2.7073407</v>
      </c>
      <c r="S143" s="240">
        <v>0</v>
      </c>
      <c r="T143" s="241">
        <f>S143*H143</f>
        <v>0</v>
      </c>
      <c r="U143" s="35"/>
      <c r="V143" s="35"/>
      <c r="W143" s="35"/>
      <c r="X143" s="35"/>
      <c r="Y143" s="35"/>
      <c r="Z143" s="35"/>
      <c r="AA143" s="35"/>
      <c r="AB143" s="35"/>
      <c r="AC143" s="35"/>
      <c r="AD143" s="35"/>
      <c r="AE143" s="35"/>
      <c r="AR143" s="242" t="s">
        <v>106</v>
      </c>
      <c r="AT143" s="242" t="s">
        <v>152</v>
      </c>
      <c r="AU143" s="242" t="s">
        <v>87</v>
      </c>
      <c r="AY143" s="14" t="s">
        <v>150</v>
      </c>
      <c r="BE143" s="243">
        <f>IF(N143="základná",J143,0)</f>
        <v>0</v>
      </c>
      <c r="BF143" s="243">
        <f>IF(N143="znížená",J143,0)</f>
        <v>0</v>
      </c>
      <c r="BG143" s="243">
        <f>IF(N143="zákl. prenesená",J143,0)</f>
        <v>0</v>
      </c>
      <c r="BH143" s="243">
        <f>IF(N143="zníž. prenesená",J143,0)</f>
        <v>0</v>
      </c>
      <c r="BI143" s="243">
        <f>IF(N143="nulová",J143,0)</f>
        <v>0</v>
      </c>
      <c r="BJ143" s="14" t="s">
        <v>87</v>
      </c>
      <c r="BK143" s="243">
        <f>ROUND(I143*H143,2)</f>
        <v>0</v>
      </c>
      <c r="BL143" s="14" t="s">
        <v>106</v>
      </c>
      <c r="BM143" s="242" t="s">
        <v>676</v>
      </c>
    </row>
    <row r="144" s="2" customFormat="1" ht="24.15" customHeight="1">
      <c r="A144" s="35"/>
      <c r="B144" s="36"/>
      <c r="C144" s="230" t="s">
        <v>13</v>
      </c>
      <c r="D144" s="230" t="s">
        <v>152</v>
      </c>
      <c r="E144" s="231" t="s">
        <v>431</v>
      </c>
      <c r="F144" s="232" t="s">
        <v>432</v>
      </c>
      <c r="G144" s="233" t="s">
        <v>155</v>
      </c>
      <c r="H144" s="234">
        <v>2</v>
      </c>
      <c r="I144" s="235"/>
      <c r="J144" s="236">
        <f>ROUND(I144*H144,2)</f>
        <v>0</v>
      </c>
      <c r="K144" s="237"/>
      <c r="L144" s="41"/>
      <c r="M144" s="238" t="s">
        <v>1</v>
      </c>
      <c r="N144" s="239" t="s">
        <v>41</v>
      </c>
      <c r="O144" s="89"/>
      <c r="P144" s="240">
        <f>O144*H144</f>
        <v>0</v>
      </c>
      <c r="Q144" s="240">
        <v>0</v>
      </c>
      <c r="R144" s="240">
        <f>Q144*H144</f>
        <v>0</v>
      </c>
      <c r="S144" s="240">
        <v>0</v>
      </c>
      <c r="T144" s="241">
        <f>S144*H144</f>
        <v>0</v>
      </c>
      <c r="U144" s="35"/>
      <c r="V144" s="35"/>
      <c r="W144" s="35"/>
      <c r="X144" s="35"/>
      <c r="Y144" s="35"/>
      <c r="Z144" s="35"/>
      <c r="AA144" s="35"/>
      <c r="AB144" s="35"/>
      <c r="AC144" s="35"/>
      <c r="AD144" s="35"/>
      <c r="AE144" s="35"/>
      <c r="AR144" s="242" t="s">
        <v>106</v>
      </c>
      <c r="AT144" s="242" t="s">
        <v>152</v>
      </c>
      <c r="AU144" s="242" t="s">
        <v>87</v>
      </c>
      <c r="AY144" s="14" t="s">
        <v>150</v>
      </c>
      <c r="BE144" s="243">
        <f>IF(N144="základná",J144,0)</f>
        <v>0</v>
      </c>
      <c r="BF144" s="243">
        <f>IF(N144="znížená",J144,0)</f>
        <v>0</v>
      </c>
      <c r="BG144" s="243">
        <f>IF(N144="zákl. prenesená",J144,0)</f>
        <v>0</v>
      </c>
      <c r="BH144" s="243">
        <f>IF(N144="zníž. prenesená",J144,0)</f>
        <v>0</v>
      </c>
      <c r="BI144" s="243">
        <f>IF(N144="nulová",J144,0)</f>
        <v>0</v>
      </c>
      <c r="BJ144" s="14" t="s">
        <v>87</v>
      </c>
      <c r="BK144" s="243">
        <f>ROUND(I144*H144,2)</f>
        <v>0</v>
      </c>
      <c r="BL144" s="14" t="s">
        <v>106</v>
      </c>
      <c r="BM144" s="242" t="s">
        <v>677</v>
      </c>
    </row>
    <row r="145" s="2" customFormat="1" ht="24.15" customHeight="1">
      <c r="A145" s="35"/>
      <c r="B145" s="36"/>
      <c r="C145" s="230" t="s">
        <v>195</v>
      </c>
      <c r="D145" s="230" t="s">
        <v>152</v>
      </c>
      <c r="E145" s="231" t="s">
        <v>382</v>
      </c>
      <c r="F145" s="232" t="s">
        <v>383</v>
      </c>
      <c r="G145" s="233" t="s">
        <v>155</v>
      </c>
      <c r="H145" s="234">
        <v>2</v>
      </c>
      <c r="I145" s="235"/>
      <c r="J145" s="236">
        <f>ROUND(I145*H145,2)</f>
        <v>0</v>
      </c>
      <c r="K145" s="237"/>
      <c r="L145" s="41"/>
      <c r="M145" s="238" t="s">
        <v>1</v>
      </c>
      <c r="N145" s="239" t="s">
        <v>41</v>
      </c>
      <c r="O145" s="89"/>
      <c r="P145" s="240">
        <f>O145*H145</f>
        <v>0</v>
      </c>
      <c r="Q145" s="240">
        <v>0</v>
      </c>
      <c r="R145" s="240">
        <f>Q145*H145</f>
        <v>0</v>
      </c>
      <c r="S145" s="240">
        <v>0</v>
      </c>
      <c r="T145" s="241">
        <f>S145*H145</f>
        <v>0</v>
      </c>
      <c r="U145" s="35"/>
      <c r="V145" s="35"/>
      <c r="W145" s="35"/>
      <c r="X145" s="35"/>
      <c r="Y145" s="35"/>
      <c r="Z145" s="35"/>
      <c r="AA145" s="35"/>
      <c r="AB145" s="35"/>
      <c r="AC145" s="35"/>
      <c r="AD145" s="35"/>
      <c r="AE145" s="35"/>
      <c r="AR145" s="242" t="s">
        <v>106</v>
      </c>
      <c r="AT145" s="242" t="s">
        <v>152</v>
      </c>
      <c r="AU145" s="242" t="s">
        <v>87</v>
      </c>
      <c r="AY145" s="14" t="s">
        <v>150</v>
      </c>
      <c r="BE145" s="243">
        <f>IF(N145="základná",J145,0)</f>
        <v>0</v>
      </c>
      <c r="BF145" s="243">
        <f>IF(N145="znížená",J145,0)</f>
        <v>0</v>
      </c>
      <c r="BG145" s="243">
        <f>IF(N145="zákl. prenesená",J145,0)</f>
        <v>0</v>
      </c>
      <c r="BH145" s="243">
        <f>IF(N145="zníž. prenesená",J145,0)</f>
        <v>0</v>
      </c>
      <c r="BI145" s="243">
        <f>IF(N145="nulová",J145,0)</f>
        <v>0</v>
      </c>
      <c r="BJ145" s="14" t="s">
        <v>87</v>
      </c>
      <c r="BK145" s="243">
        <f>ROUND(I145*H145,2)</f>
        <v>0</v>
      </c>
      <c r="BL145" s="14" t="s">
        <v>106</v>
      </c>
      <c r="BM145" s="242" t="s">
        <v>678</v>
      </c>
    </row>
    <row r="146" s="2" customFormat="1" ht="24.15" customHeight="1">
      <c r="A146" s="35"/>
      <c r="B146" s="36"/>
      <c r="C146" s="230" t="s">
        <v>200</v>
      </c>
      <c r="D146" s="230" t="s">
        <v>152</v>
      </c>
      <c r="E146" s="231" t="s">
        <v>290</v>
      </c>
      <c r="F146" s="232" t="s">
        <v>291</v>
      </c>
      <c r="G146" s="233" t="s">
        <v>292</v>
      </c>
      <c r="H146" s="234">
        <v>12.824999999999999</v>
      </c>
      <c r="I146" s="235"/>
      <c r="J146" s="236">
        <f>ROUND(I146*H146,2)</f>
        <v>0</v>
      </c>
      <c r="K146" s="237"/>
      <c r="L146" s="41"/>
      <c r="M146" s="238" t="s">
        <v>1</v>
      </c>
      <c r="N146" s="239" t="s">
        <v>41</v>
      </c>
      <c r="O146" s="89"/>
      <c r="P146" s="240">
        <f>O146*H146</f>
        <v>0</v>
      </c>
      <c r="Q146" s="240">
        <v>0</v>
      </c>
      <c r="R146" s="240">
        <f>Q146*H146</f>
        <v>0</v>
      </c>
      <c r="S146" s="240">
        <v>0</v>
      </c>
      <c r="T146" s="241">
        <f>S146*H146</f>
        <v>0</v>
      </c>
      <c r="U146" s="35"/>
      <c r="V146" s="35"/>
      <c r="W146" s="35"/>
      <c r="X146" s="35"/>
      <c r="Y146" s="35"/>
      <c r="Z146" s="35"/>
      <c r="AA146" s="35"/>
      <c r="AB146" s="35"/>
      <c r="AC146" s="35"/>
      <c r="AD146" s="35"/>
      <c r="AE146" s="35"/>
      <c r="AR146" s="242" t="s">
        <v>106</v>
      </c>
      <c r="AT146" s="242" t="s">
        <v>152</v>
      </c>
      <c r="AU146" s="242" t="s">
        <v>87</v>
      </c>
      <c r="AY146" s="14" t="s">
        <v>150</v>
      </c>
      <c r="BE146" s="243">
        <f>IF(N146="základná",J146,0)</f>
        <v>0</v>
      </c>
      <c r="BF146" s="243">
        <f>IF(N146="znížená",J146,0)</f>
        <v>0</v>
      </c>
      <c r="BG146" s="243">
        <f>IF(N146="zákl. prenesená",J146,0)</f>
        <v>0</v>
      </c>
      <c r="BH146" s="243">
        <f>IF(N146="zníž. prenesená",J146,0)</f>
        <v>0</v>
      </c>
      <c r="BI146" s="243">
        <f>IF(N146="nulová",J146,0)</f>
        <v>0</v>
      </c>
      <c r="BJ146" s="14" t="s">
        <v>87</v>
      </c>
      <c r="BK146" s="243">
        <f>ROUND(I146*H146,2)</f>
        <v>0</v>
      </c>
      <c r="BL146" s="14" t="s">
        <v>106</v>
      </c>
      <c r="BM146" s="242" t="s">
        <v>679</v>
      </c>
    </row>
    <row r="147" s="2" customFormat="1" ht="24.15" customHeight="1">
      <c r="A147" s="35"/>
      <c r="B147" s="36"/>
      <c r="C147" s="230" t="s">
        <v>204</v>
      </c>
      <c r="D147" s="230" t="s">
        <v>152</v>
      </c>
      <c r="E147" s="231" t="s">
        <v>295</v>
      </c>
      <c r="F147" s="232" t="s">
        <v>296</v>
      </c>
      <c r="G147" s="233" t="s">
        <v>292</v>
      </c>
      <c r="H147" s="234">
        <v>244.15000000000001</v>
      </c>
      <c r="I147" s="235"/>
      <c r="J147" s="236">
        <f>ROUND(I147*H147,2)</f>
        <v>0</v>
      </c>
      <c r="K147" s="237"/>
      <c r="L147" s="41"/>
      <c r="M147" s="238" t="s">
        <v>1</v>
      </c>
      <c r="N147" s="239" t="s">
        <v>41</v>
      </c>
      <c r="O147" s="89"/>
      <c r="P147" s="240">
        <f>O147*H147</f>
        <v>0</v>
      </c>
      <c r="Q147" s="240">
        <v>0</v>
      </c>
      <c r="R147" s="240">
        <f>Q147*H147</f>
        <v>0</v>
      </c>
      <c r="S147" s="240">
        <v>0</v>
      </c>
      <c r="T147" s="241">
        <f>S147*H147</f>
        <v>0</v>
      </c>
      <c r="U147" s="35"/>
      <c r="V147" s="35"/>
      <c r="W147" s="35"/>
      <c r="X147" s="35"/>
      <c r="Y147" s="35"/>
      <c r="Z147" s="35"/>
      <c r="AA147" s="35"/>
      <c r="AB147" s="35"/>
      <c r="AC147" s="35"/>
      <c r="AD147" s="35"/>
      <c r="AE147" s="35"/>
      <c r="AR147" s="242" t="s">
        <v>106</v>
      </c>
      <c r="AT147" s="242" t="s">
        <v>152</v>
      </c>
      <c r="AU147" s="242" t="s">
        <v>87</v>
      </c>
      <c r="AY147" s="14" t="s">
        <v>150</v>
      </c>
      <c r="BE147" s="243">
        <f>IF(N147="základná",J147,0)</f>
        <v>0</v>
      </c>
      <c r="BF147" s="243">
        <f>IF(N147="znížená",J147,0)</f>
        <v>0</v>
      </c>
      <c r="BG147" s="243">
        <f>IF(N147="zákl. prenesená",J147,0)</f>
        <v>0</v>
      </c>
      <c r="BH147" s="243">
        <f>IF(N147="zníž. prenesená",J147,0)</f>
        <v>0</v>
      </c>
      <c r="BI147" s="243">
        <f>IF(N147="nulová",J147,0)</f>
        <v>0</v>
      </c>
      <c r="BJ147" s="14" t="s">
        <v>87</v>
      </c>
      <c r="BK147" s="243">
        <f>ROUND(I147*H147,2)</f>
        <v>0</v>
      </c>
      <c r="BL147" s="14" t="s">
        <v>106</v>
      </c>
      <c r="BM147" s="242" t="s">
        <v>680</v>
      </c>
    </row>
    <row r="148" s="2" customFormat="1" ht="24.15" customHeight="1">
      <c r="A148" s="35"/>
      <c r="B148" s="36"/>
      <c r="C148" s="230" t="s">
        <v>208</v>
      </c>
      <c r="D148" s="230" t="s">
        <v>152</v>
      </c>
      <c r="E148" s="231" t="s">
        <v>299</v>
      </c>
      <c r="F148" s="232" t="s">
        <v>300</v>
      </c>
      <c r="G148" s="233" t="s">
        <v>292</v>
      </c>
      <c r="H148" s="234">
        <v>12.824999999999999</v>
      </c>
      <c r="I148" s="235"/>
      <c r="J148" s="236">
        <f>ROUND(I148*H148,2)</f>
        <v>0</v>
      </c>
      <c r="K148" s="237"/>
      <c r="L148" s="41"/>
      <c r="M148" s="238" t="s">
        <v>1</v>
      </c>
      <c r="N148" s="239" t="s">
        <v>41</v>
      </c>
      <c r="O148" s="89"/>
      <c r="P148" s="240">
        <f>O148*H148</f>
        <v>0</v>
      </c>
      <c r="Q148" s="240">
        <v>0</v>
      </c>
      <c r="R148" s="240">
        <f>Q148*H148</f>
        <v>0</v>
      </c>
      <c r="S148" s="240">
        <v>0</v>
      </c>
      <c r="T148" s="241">
        <f>S148*H148</f>
        <v>0</v>
      </c>
      <c r="U148" s="35"/>
      <c r="V148" s="35"/>
      <c r="W148" s="35"/>
      <c r="X148" s="35"/>
      <c r="Y148" s="35"/>
      <c r="Z148" s="35"/>
      <c r="AA148" s="35"/>
      <c r="AB148" s="35"/>
      <c r="AC148" s="35"/>
      <c r="AD148" s="35"/>
      <c r="AE148" s="35"/>
      <c r="AR148" s="242" t="s">
        <v>106</v>
      </c>
      <c r="AT148" s="242" t="s">
        <v>152</v>
      </c>
      <c r="AU148" s="242" t="s">
        <v>87</v>
      </c>
      <c r="AY148" s="14" t="s">
        <v>150</v>
      </c>
      <c r="BE148" s="243">
        <f>IF(N148="základná",J148,0)</f>
        <v>0</v>
      </c>
      <c r="BF148" s="243">
        <f>IF(N148="znížená",J148,0)</f>
        <v>0</v>
      </c>
      <c r="BG148" s="243">
        <f>IF(N148="zákl. prenesená",J148,0)</f>
        <v>0</v>
      </c>
      <c r="BH148" s="243">
        <f>IF(N148="zníž. prenesená",J148,0)</f>
        <v>0</v>
      </c>
      <c r="BI148" s="243">
        <f>IF(N148="nulová",J148,0)</f>
        <v>0</v>
      </c>
      <c r="BJ148" s="14" t="s">
        <v>87</v>
      </c>
      <c r="BK148" s="243">
        <f>ROUND(I148*H148,2)</f>
        <v>0</v>
      </c>
      <c r="BL148" s="14" t="s">
        <v>106</v>
      </c>
      <c r="BM148" s="242" t="s">
        <v>681</v>
      </c>
    </row>
    <row r="149" s="2" customFormat="1" ht="24.15" customHeight="1">
      <c r="A149" s="35"/>
      <c r="B149" s="36"/>
      <c r="C149" s="230" t="s">
        <v>212</v>
      </c>
      <c r="D149" s="230" t="s">
        <v>152</v>
      </c>
      <c r="E149" s="231" t="s">
        <v>303</v>
      </c>
      <c r="F149" s="232" t="s">
        <v>388</v>
      </c>
      <c r="G149" s="233" t="s">
        <v>292</v>
      </c>
      <c r="H149" s="234">
        <v>12.824999999999999</v>
      </c>
      <c r="I149" s="235"/>
      <c r="J149" s="236">
        <f>ROUND(I149*H149,2)</f>
        <v>0</v>
      </c>
      <c r="K149" s="237"/>
      <c r="L149" s="41"/>
      <c r="M149" s="238" t="s">
        <v>1</v>
      </c>
      <c r="N149" s="239" t="s">
        <v>41</v>
      </c>
      <c r="O149" s="89"/>
      <c r="P149" s="240">
        <f>O149*H149</f>
        <v>0</v>
      </c>
      <c r="Q149" s="240">
        <v>0</v>
      </c>
      <c r="R149" s="240">
        <f>Q149*H149</f>
        <v>0</v>
      </c>
      <c r="S149" s="240">
        <v>0</v>
      </c>
      <c r="T149" s="241">
        <f>S149*H149</f>
        <v>0</v>
      </c>
      <c r="U149" s="35"/>
      <c r="V149" s="35"/>
      <c r="W149" s="35"/>
      <c r="X149" s="35"/>
      <c r="Y149" s="35"/>
      <c r="Z149" s="35"/>
      <c r="AA149" s="35"/>
      <c r="AB149" s="35"/>
      <c r="AC149" s="35"/>
      <c r="AD149" s="35"/>
      <c r="AE149" s="35"/>
      <c r="AR149" s="242" t="s">
        <v>106</v>
      </c>
      <c r="AT149" s="242" t="s">
        <v>152</v>
      </c>
      <c r="AU149" s="242" t="s">
        <v>87</v>
      </c>
      <c r="AY149" s="14" t="s">
        <v>150</v>
      </c>
      <c r="BE149" s="243">
        <f>IF(N149="základná",J149,0)</f>
        <v>0</v>
      </c>
      <c r="BF149" s="243">
        <f>IF(N149="znížená",J149,0)</f>
        <v>0</v>
      </c>
      <c r="BG149" s="243">
        <f>IF(N149="zákl. prenesená",J149,0)</f>
        <v>0</v>
      </c>
      <c r="BH149" s="243">
        <f>IF(N149="zníž. prenesená",J149,0)</f>
        <v>0</v>
      </c>
      <c r="BI149" s="243">
        <f>IF(N149="nulová",J149,0)</f>
        <v>0</v>
      </c>
      <c r="BJ149" s="14" t="s">
        <v>87</v>
      </c>
      <c r="BK149" s="243">
        <f>ROUND(I149*H149,2)</f>
        <v>0</v>
      </c>
      <c r="BL149" s="14" t="s">
        <v>106</v>
      </c>
      <c r="BM149" s="242" t="s">
        <v>682</v>
      </c>
    </row>
    <row r="150" s="12" customFormat="1" ht="22.8" customHeight="1">
      <c r="A150" s="12"/>
      <c r="B150" s="214"/>
      <c r="C150" s="215"/>
      <c r="D150" s="216" t="s">
        <v>74</v>
      </c>
      <c r="E150" s="228" t="s">
        <v>306</v>
      </c>
      <c r="F150" s="228" t="s">
        <v>307</v>
      </c>
      <c r="G150" s="215"/>
      <c r="H150" s="215"/>
      <c r="I150" s="218"/>
      <c r="J150" s="229">
        <f>BK150</f>
        <v>0</v>
      </c>
      <c r="K150" s="215"/>
      <c r="L150" s="220"/>
      <c r="M150" s="221"/>
      <c r="N150" s="222"/>
      <c r="O150" s="222"/>
      <c r="P150" s="223">
        <f>P151</f>
        <v>0</v>
      </c>
      <c r="Q150" s="222"/>
      <c r="R150" s="223">
        <f>R151</f>
        <v>0</v>
      </c>
      <c r="S150" s="222"/>
      <c r="T150" s="224">
        <f>T151</f>
        <v>0</v>
      </c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R150" s="225" t="s">
        <v>80</v>
      </c>
      <c r="AT150" s="226" t="s">
        <v>74</v>
      </c>
      <c r="AU150" s="226" t="s">
        <v>80</v>
      </c>
      <c r="AY150" s="225" t="s">
        <v>150</v>
      </c>
      <c r="BK150" s="227">
        <f>BK151</f>
        <v>0</v>
      </c>
    </row>
    <row r="151" s="2" customFormat="1" ht="37.8" customHeight="1">
      <c r="A151" s="35"/>
      <c r="B151" s="36"/>
      <c r="C151" s="230" t="s">
        <v>216</v>
      </c>
      <c r="D151" s="230" t="s">
        <v>152</v>
      </c>
      <c r="E151" s="231" t="s">
        <v>309</v>
      </c>
      <c r="F151" s="232" t="s">
        <v>439</v>
      </c>
      <c r="G151" s="233" t="s">
        <v>292</v>
      </c>
      <c r="H151" s="234">
        <v>29.568000000000001</v>
      </c>
      <c r="I151" s="235"/>
      <c r="J151" s="236">
        <f>ROUND(I151*H151,2)</f>
        <v>0</v>
      </c>
      <c r="K151" s="237"/>
      <c r="L151" s="41"/>
      <c r="M151" s="238" t="s">
        <v>1</v>
      </c>
      <c r="N151" s="239" t="s">
        <v>41</v>
      </c>
      <c r="O151" s="89"/>
      <c r="P151" s="240">
        <f>O151*H151</f>
        <v>0</v>
      </c>
      <c r="Q151" s="240">
        <v>0</v>
      </c>
      <c r="R151" s="240">
        <f>Q151*H151</f>
        <v>0</v>
      </c>
      <c r="S151" s="240">
        <v>0</v>
      </c>
      <c r="T151" s="241">
        <f>S151*H151</f>
        <v>0</v>
      </c>
      <c r="U151" s="35"/>
      <c r="V151" s="35"/>
      <c r="W151" s="35"/>
      <c r="X151" s="35"/>
      <c r="Y151" s="35"/>
      <c r="Z151" s="35"/>
      <c r="AA151" s="35"/>
      <c r="AB151" s="35"/>
      <c r="AC151" s="35"/>
      <c r="AD151" s="35"/>
      <c r="AE151" s="35"/>
      <c r="AR151" s="242" t="s">
        <v>106</v>
      </c>
      <c r="AT151" s="242" t="s">
        <v>152</v>
      </c>
      <c r="AU151" s="242" t="s">
        <v>87</v>
      </c>
      <c r="AY151" s="14" t="s">
        <v>150</v>
      </c>
      <c r="BE151" s="243">
        <f>IF(N151="základná",J151,0)</f>
        <v>0</v>
      </c>
      <c r="BF151" s="243">
        <f>IF(N151="znížená",J151,0)</f>
        <v>0</v>
      </c>
      <c r="BG151" s="243">
        <f>IF(N151="zákl. prenesená",J151,0)</f>
        <v>0</v>
      </c>
      <c r="BH151" s="243">
        <f>IF(N151="zníž. prenesená",J151,0)</f>
        <v>0</v>
      </c>
      <c r="BI151" s="243">
        <f>IF(N151="nulová",J151,0)</f>
        <v>0</v>
      </c>
      <c r="BJ151" s="14" t="s">
        <v>87</v>
      </c>
      <c r="BK151" s="243">
        <f>ROUND(I151*H151,2)</f>
        <v>0</v>
      </c>
      <c r="BL151" s="14" t="s">
        <v>106</v>
      </c>
      <c r="BM151" s="242" t="s">
        <v>683</v>
      </c>
    </row>
    <row r="152" s="12" customFormat="1" ht="25.92" customHeight="1">
      <c r="A152" s="12"/>
      <c r="B152" s="214"/>
      <c r="C152" s="215"/>
      <c r="D152" s="216" t="s">
        <v>74</v>
      </c>
      <c r="E152" s="217" t="s">
        <v>177</v>
      </c>
      <c r="F152" s="217" t="s">
        <v>312</v>
      </c>
      <c r="G152" s="215"/>
      <c r="H152" s="215"/>
      <c r="I152" s="218"/>
      <c r="J152" s="219">
        <f>BK152</f>
        <v>0</v>
      </c>
      <c r="K152" s="215"/>
      <c r="L152" s="220"/>
      <c r="M152" s="221"/>
      <c r="N152" s="222"/>
      <c r="O152" s="222"/>
      <c r="P152" s="223">
        <f>P153</f>
        <v>0</v>
      </c>
      <c r="Q152" s="222"/>
      <c r="R152" s="223">
        <f>R153</f>
        <v>0</v>
      </c>
      <c r="S152" s="222"/>
      <c r="T152" s="224">
        <f>T153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225" t="s">
        <v>84</v>
      </c>
      <c r="AT152" s="226" t="s">
        <v>74</v>
      </c>
      <c r="AU152" s="226" t="s">
        <v>75</v>
      </c>
      <c r="AY152" s="225" t="s">
        <v>150</v>
      </c>
      <c r="BK152" s="227">
        <f>BK153</f>
        <v>0</v>
      </c>
    </row>
    <row r="153" s="12" customFormat="1" ht="22.8" customHeight="1">
      <c r="A153" s="12"/>
      <c r="B153" s="214"/>
      <c r="C153" s="215"/>
      <c r="D153" s="216" t="s">
        <v>74</v>
      </c>
      <c r="E153" s="228" t="s">
        <v>313</v>
      </c>
      <c r="F153" s="228" t="s">
        <v>314</v>
      </c>
      <c r="G153" s="215"/>
      <c r="H153" s="215"/>
      <c r="I153" s="218"/>
      <c r="J153" s="229">
        <f>BK153</f>
        <v>0</v>
      </c>
      <c r="K153" s="215"/>
      <c r="L153" s="220"/>
      <c r="M153" s="221"/>
      <c r="N153" s="222"/>
      <c r="O153" s="222"/>
      <c r="P153" s="223">
        <f>P154</f>
        <v>0</v>
      </c>
      <c r="Q153" s="222"/>
      <c r="R153" s="223">
        <f>R154</f>
        <v>0</v>
      </c>
      <c r="S153" s="222"/>
      <c r="T153" s="224">
        <f>T154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225" t="s">
        <v>84</v>
      </c>
      <c r="AT153" s="226" t="s">
        <v>74</v>
      </c>
      <c r="AU153" s="226" t="s">
        <v>80</v>
      </c>
      <c r="AY153" s="225" t="s">
        <v>150</v>
      </c>
      <c r="BK153" s="227">
        <f>BK154</f>
        <v>0</v>
      </c>
    </row>
    <row r="154" s="2" customFormat="1" ht="33" customHeight="1">
      <c r="A154" s="35"/>
      <c r="B154" s="36"/>
      <c r="C154" s="230" t="s">
        <v>220</v>
      </c>
      <c r="D154" s="230" t="s">
        <v>152</v>
      </c>
      <c r="E154" s="231" t="s">
        <v>316</v>
      </c>
      <c r="F154" s="232" t="s">
        <v>317</v>
      </c>
      <c r="G154" s="233" t="s">
        <v>175</v>
      </c>
      <c r="H154" s="234">
        <v>57</v>
      </c>
      <c r="I154" s="235"/>
      <c r="J154" s="236">
        <f>ROUND(I154*H154,2)</f>
        <v>0</v>
      </c>
      <c r="K154" s="237"/>
      <c r="L154" s="41"/>
      <c r="M154" s="255" t="s">
        <v>1</v>
      </c>
      <c r="N154" s="256" t="s">
        <v>41</v>
      </c>
      <c r="O154" s="257"/>
      <c r="P154" s="258">
        <f>O154*H154</f>
        <v>0</v>
      </c>
      <c r="Q154" s="258">
        <v>0</v>
      </c>
      <c r="R154" s="258">
        <f>Q154*H154</f>
        <v>0</v>
      </c>
      <c r="S154" s="258">
        <v>0</v>
      </c>
      <c r="T154" s="259">
        <f>S154*H154</f>
        <v>0</v>
      </c>
      <c r="U154" s="35"/>
      <c r="V154" s="35"/>
      <c r="W154" s="35"/>
      <c r="X154" s="35"/>
      <c r="Y154" s="35"/>
      <c r="Z154" s="35"/>
      <c r="AA154" s="35"/>
      <c r="AB154" s="35"/>
      <c r="AC154" s="35"/>
      <c r="AD154" s="35"/>
      <c r="AE154" s="35"/>
      <c r="AR154" s="242" t="s">
        <v>318</v>
      </c>
      <c r="AT154" s="242" t="s">
        <v>152</v>
      </c>
      <c r="AU154" s="242" t="s">
        <v>87</v>
      </c>
      <c r="AY154" s="14" t="s">
        <v>150</v>
      </c>
      <c r="BE154" s="243">
        <f>IF(N154="základná",J154,0)</f>
        <v>0</v>
      </c>
      <c r="BF154" s="243">
        <f>IF(N154="znížená",J154,0)</f>
        <v>0</v>
      </c>
      <c r="BG154" s="243">
        <f>IF(N154="zákl. prenesená",J154,0)</f>
        <v>0</v>
      </c>
      <c r="BH154" s="243">
        <f>IF(N154="zníž. prenesená",J154,0)</f>
        <v>0</v>
      </c>
      <c r="BI154" s="243">
        <f>IF(N154="nulová",J154,0)</f>
        <v>0</v>
      </c>
      <c r="BJ154" s="14" t="s">
        <v>87</v>
      </c>
      <c r="BK154" s="243">
        <f>ROUND(I154*H154,2)</f>
        <v>0</v>
      </c>
      <c r="BL154" s="14" t="s">
        <v>318</v>
      </c>
      <c r="BM154" s="242" t="s">
        <v>684</v>
      </c>
    </row>
    <row r="155" s="2" customFormat="1" ht="6.96" customHeight="1">
      <c r="A155" s="35"/>
      <c r="B155" s="64"/>
      <c r="C155" s="65"/>
      <c r="D155" s="65"/>
      <c r="E155" s="65"/>
      <c r="F155" s="65"/>
      <c r="G155" s="65"/>
      <c r="H155" s="65"/>
      <c r="I155" s="65"/>
      <c r="J155" s="65"/>
      <c r="K155" s="65"/>
      <c r="L155" s="41"/>
      <c r="M155" s="35"/>
      <c r="O155" s="35"/>
      <c r="P155" s="35"/>
      <c r="Q155" s="35"/>
      <c r="R155" s="35"/>
      <c r="S155" s="35"/>
      <c r="T155" s="35"/>
      <c r="U155" s="35"/>
      <c r="V155" s="35"/>
      <c r="W155" s="35"/>
      <c r="X155" s="35"/>
      <c r="Y155" s="35"/>
      <c r="Z155" s="35"/>
      <c r="AA155" s="35"/>
      <c r="AB155" s="35"/>
      <c r="AC155" s="35"/>
      <c r="AD155" s="35"/>
      <c r="AE155" s="35"/>
    </row>
  </sheetData>
  <sheetProtection sheet="1" autoFilter="0" formatColumns="0" formatRows="0" objects="1" scenarios="1" spinCount="100000" saltValue="n1w6qz/SzhQcUqkgGmx7D5kHWI+XIPtPX2J5iSWbpfDwP4CvcR5MB2nLP1D/xrKQ080KZur4JELPVuMdKdNgzQ==" hashValue="hKN/YXb+b+Ed95oBk/VPNTdS53lAgM7mpo1RWdOckXyGovmCkvAQF0WeV3+DUif3EeUpurgUTB6Z4YDhEDHotw==" algorithmName="SHA-512" password="CC35"/>
  <autoFilter ref="C124:K154"/>
  <mergeCells count="9">
    <mergeCell ref="E7:H7"/>
    <mergeCell ref="E9:H9"/>
    <mergeCell ref="E18:H18"/>
    <mergeCell ref="E27:H27"/>
    <mergeCell ref="E85:H85"/>
    <mergeCell ref="E87:H87"/>
    <mergeCell ref="E115:H115"/>
    <mergeCell ref="E117:H11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Ján Kondáš</dc:creator>
  <cp:lastModifiedBy>Ján Kondáš</cp:lastModifiedBy>
  <dcterms:created xsi:type="dcterms:W3CDTF">2023-07-10T12:02:15Z</dcterms:created>
  <dcterms:modified xsi:type="dcterms:W3CDTF">2023-07-10T12:02:26Z</dcterms:modified>
</cp:coreProperties>
</file>