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halko\Documents\2024\kulrúrna trojbodka\"/>
    </mc:Choice>
  </mc:AlternateContent>
  <bookViews>
    <workbookView xWindow="28680" yWindow="-120" windowWidth="29040" windowHeight="15840" firstSheet="1" activeTab="1"/>
  </bookViews>
  <sheets>
    <sheet name="Rekapitulácia stavby" sheetId="1" state="veryHidden" r:id="rId1"/>
    <sheet name="RE150324U - Kultúrna troj..." sheetId="2" r:id="rId2"/>
  </sheets>
  <definedNames>
    <definedName name="_xlnm._FilterDatabase" localSheetId="1" hidden="1">'RE150324U - Kultúrna troj...'!$C$126:$K$188</definedName>
    <definedName name="_xlnm.Print_Titles" localSheetId="1">'RE150324U - Kultúrna troj...'!$126:$126</definedName>
    <definedName name="_xlnm.Print_Titles" localSheetId="0">'Rekapitulácia stavby'!$92:$92</definedName>
    <definedName name="_xlnm.Print_Area" localSheetId="1">'RE150324U - Kultúrna troj...'!$C$4:$J$76,'RE150324U - Kultúrna troj...'!$C$116:$J$188</definedName>
    <definedName name="_xlnm.Print_Area" localSheetId="0">'Rekapitulácia stavby'!$D$4:$AO$76,'Rekapitulácia stavby'!$C$82:$AQ$96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5" i="2" l="1"/>
  <c r="J34" i="2"/>
  <c r="AY95" i="1"/>
  <c r="J33" i="2"/>
  <c r="AX95" i="1" s="1"/>
  <c r="BI188" i="2"/>
  <c r="BH188" i="2"/>
  <c r="BG188" i="2"/>
  <c r="BE188" i="2"/>
  <c r="T188" i="2"/>
  <c r="T187" i="2"/>
  <c r="R188" i="2"/>
  <c r="R187" i="2"/>
  <c r="P188" i="2"/>
  <c r="P187" i="2"/>
  <c r="BI186" i="2"/>
  <c r="BH186" i="2"/>
  <c r="F34" i="2" s="1"/>
  <c r="BG186" i="2"/>
  <c r="BE186" i="2"/>
  <c r="T186" i="2"/>
  <c r="R186" i="2"/>
  <c r="P186" i="2"/>
  <c r="BI185" i="2"/>
  <c r="BH185" i="2"/>
  <c r="BG185" i="2"/>
  <c r="BE185" i="2"/>
  <c r="T185" i="2"/>
  <c r="R185" i="2"/>
  <c r="P185" i="2"/>
  <c r="BI184" i="2"/>
  <c r="BH184" i="2"/>
  <c r="BG184" i="2"/>
  <c r="BE184" i="2"/>
  <c r="T184" i="2"/>
  <c r="R184" i="2"/>
  <c r="P184" i="2"/>
  <c r="BI183" i="2"/>
  <c r="BH183" i="2"/>
  <c r="BG183" i="2"/>
  <c r="BE183" i="2"/>
  <c r="T183" i="2"/>
  <c r="R183" i="2"/>
  <c r="P183" i="2"/>
  <c r="BI182" i="2"/>
  <c r="BH182" i="2"/>
  <c r="BG182" i="2"/>
  <c r="BE182" i="2"/>
  <c r="T182" i="2"/>
  <c r="R182" i="2"/>
  <c r="P182" i="2"/>
  <c r="BI181" i="2"/>
  <c r="BH181" i="2"/>
  <c r="BG181" i="2"/>
  <c r="BE181" i="2"/>
  <c r="T181" i="2"/>
  <c r="R181" i="2"/>
  <c r="P181" i="2"/>
  <c r="BI180" i="2"/>
  <c r="BH180" i="2"/>
  <c r="BG180" i="2"/>
  <c r="BE180" i="2"/>
  <c r="T180" i="2"/>
  <c r="R180" i="2"/>
  <c r="P180" i="2"/>
  <c r="BI178" i="2"/>
  <c r="BH178" i="2"/>
  <c r="BG178" i="2"/>
  <c r="BE178" i="2"/>
  <c r="T178" i="2"/>
  <c r="R178" i="2"/>
  <c r="P178" i="2"/>
  <c r="BI177" i="2"/>
  <c r="BH177" i="2"/>
  <c r="BG177" i="2"/>
  <c r="BE177" i="2"/>
  <c r="T177" i="2"/>
  <c r="R177" i="2"/>
  <c r="P177" i="2"/>
  <c r="BI176" i="2"/>
  <c r="BH176" i="2"/>
  <c r="BG176" i="2"/>
  <c r="BE176" i="2"/>
  <c r="T176" i="2"/>
  <c r="R176" i="2"/>
  <c r="P176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0" i="2"/>
  <c r="BH170" i="2"/>
  <c r="BG170" i="2"/>
  <c r="BE170" i="2"/>
  <c r="T170" i="2"/>
  <c r="R170" i="2"/>
  <c r="P170" i="2"/>
  <c r="BI169" i="2"/>
  <c r="BH169" i="2"/>
  <c r="BG169" i="2"/>
  <c r="BE169" i="2"/>
  <c r="T169" i="2"/>
  <c r="R169" i="2"/>
  <c r="P169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6" i="2"/>
  <c r="BH156" i="2"/>
  <c r="BG156" i="2"/>
  <c r="BE156" i="2"/>
  <c r="T156" i="2"/>
  <c r="T155" i="2"/>
  <c r="R156" i="2"/>
  <c r="R155" i="2"/>
  <c r="P156" i="2"/>
  <c r="P155" i="2" s="1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F123" i="2"/>
  <c r="F121" i="2"/>
  <c r="E119" i="2"/>
  <c r="F89" i="2"/>
  <c r="F87" i="2"/>
  <c r="E85" i="2"/>
  <c r="J22" i="2"/>
  <c r="E22" i="2"/>
  <c r="J124" i="2" s="1"/>
  <c r="J21" i="2"/>
  <c r="J19" i="2"/>
  <c r="E19" i="2"/>
  <c r="J123" i="2" s="1"/>
  <c r="J18" i="2"/>
  <c r="J16" i="2"/>
  <c r="E16" i="2"/>
  <c r="F90" i="2" s="1"/>
  <c r="J15" i="2"/>
  <c r="J121" i="2"/>
  <c r="L90" i="1"/>
  <c r="AM90" i="1"/>
  <c r="AM89" i="1"/>
  <c r="L89" i="1"/>
  <c r="AM87" i="1"/>
  <c r="L87" i="1"/>
  <c r="L85" i="1"/>
  <c r="L84" i="1"/>
  <c r="BK186" i="2"/>
  <c r="BK184" i="2"/>
  <c r="BK182" i="2"/>
  <c r="J180" i="2"/>
  <c r="J178" i="2"/>
  <c r="BK166" i="2"/>
  <c r="BK162" i="2"/>
  <c r="BK153" i="2"/>
  <c r="BK151" i="2"/>
  <c r="J146" i="2"/>
  <c r="J140" i="2"/>
  <c r="J130" i="2"/>
  <c r="J177" i="2"/>
  <c r="BK169" i="2"/>
  <c r="J156" i="2"/>
  <c r="J166" i="2"/>
  <c r="BK146" i="2"/>
  <c r="J176" i="2"/>
  <c r="J173" i="2"/>
  <c r="J165" i="2"/>
  <c r="BK161" i="2"/>
  <c r="J152" i="2"/>
  <c r="BK149" i="2"/>
  <c r="BK143" i="2"/>
  <c r="BK137" i="2"/>
  <c r="BK132" i="2"/>
  <c r="BK130" i="2"/>
  <c r="BK150" i="2"/>
  <c r="BK148" i="2"/>
  <c r="J134" i="2"/>
  <c r="J185" i="2"/>
  <c r="J181" i="2"/>
  <c r="J172" i="2"/>
  <c r="BK160" i="2"/>
  <c r="BK145" i="2"/>
  <c r="J132" i="2"/>
  <c r="J186" i="2"/>
  <c r="J184" i="2"/>
  <c r="BK180" i="2"/>
  <c r="BK178" i="2"/>
  <c r="BK174" i="2"/>
  <c r="J169" i="2"/>
  <c r="BK164" i="2"/>
  <c r="BK154" i="2"/>
  <c r="J148" i="2"/>
  <c r="J143" i="2"/>
  <c r="BK139" i="2"/>
  <c r="BK133" i="2"/>
  <c r="BK183" i="2"/>
  <c r="J170" i="2"/>
  <c r="J161" i="2"/>
  <c r="BK188" i="2"/>
  <c r="J154" i="2"/>
  <c r="BK136" i="2"/>
  <c r="J174" i="2"/>
  <c r="BK172" i="2"/>
  <c r="J162" i="2"/>
  <c r="BK159" i="2"/>
  <c r="J150" i="2"/>
  <c r="J145" i="2"/>
  <c r="J142" i="2"/>
  <c r="BK135" i="2"/>
  <c r="J131" i="2"/>
  <c r="J160" i="2"/>
  <c r="BK140" i="2"/>
  <c r="BK131" i="2"/>
  <c r="J188" i="2"/>
  <c r="J183" i="2"/>
  <c r="BK176" i="2"/>
  <c r="BK167" i="2"/>
  <c r="BK152" i="2"/>
  <c r="J135" i="2"/>
  <c r="BK181" i="2"/>
  <c r="J159" i="2"/>
  <c r="BK134" i="2"/>
  <c r="J167" i="2"/>
  <c r="J151" i="2"/>
  <c r="J133" i="2"/>
  <c r="J153" i="2"/>
  <c r="J136" i="2"/>
  <c r="BK185" i="2"/>
  <c r="J182" i="2"/>
  <c r="BK173" i="2"/>
  <c r="BK165" i="2"/>
  <c r="J149" i="2"/>
  <c r="BK142" i="2"/>
  <c r="AS94" i="1"/>
  <c r="J164" i="2"/>
  <c r="BK177" i="2"/>
  <c r="BK170" i="2"/>
  <c r="BK156" i="2"/>
  <c r="J139" i="2"/>
  <c r="J137" i="2"/>
  <c r="R129" i="2" l="1"/>
  <c r="BK171" i="2"/>
  <c r="J171" i="2"/>
  <c r="J106" i="2"/>
  <c r="P129" i="2"/>
  <c r="R138" i="2"/>
  <c r="R141" i="2"/>
  <c r="R144" i="2"/>
  <c r="P147" i="2"/>
  <c r="P158" i="2"/>
  <c r="R163" i="2"/>
  <c r="P168" i="2"/>
  <c r="P171" i="2"/>
  <c r="P175" i="2"/>
  <c r="R179" i="2"/>
  <c r="P138" i="2"/>
  <c r="P141" i="2"/>
  <c r="P144" i="2"/>
  <c r="R147" i="2"/>
  <c r="BK158" i="2"/>
  <c r="J158" i="2" s="1"/>
  <c r="J103" i="2" s="1"/>
  <c r="T158" i="2"/>
  <c r="T163" i="2"/>
  <c r="R168" i="2"/>
  <c r="T171" i="2"/>
  <c r="P179" i="2"/>
  <c r="BK179" i="2"/>
  <c r="J179" i="2" s="1"/>
  <c r="J108" i="2" s="1"/>
  <c r="BK129" i="2"/>
  <c r="T129" i="2"/>
  <c r="BK138" i="2"/>
  <c r="J138" i="2"/>
  <c r="J97" i="2"/>
  <c r="T138" i="2"/>
  <c r="BK141" i="2"/>
  <c r="J141" i="2"/>
  <c r="J98" i="2"/>
  <c r="T141" i="2"/>
  <c r="BK144" i="2"/>
  <c r="J144" i="2" s="1"/>
  <c r="J99" i="2" s="1"/>
  <c r="T144" i="2"/>
  <c r="BK147" i="2"/>
  <c r="J147" i="2" s="1"/>
  <c r="J100" i="2" s="1"/>
  <c r="T147" i="2"/>
  <c r="R158" i="2"/>
  <c r="BK163" i="2"/>
  <c r="J163" i="2"/>
  <c r="J104" i="2"/>
  <c r="P163" i="2"/>
  <c r="BK168" i="2"/>
  <c r="J168" i="2"/>
  <c r="J105" i="2"/>
  <c r="T168" i="2"/>
  <c r="R171" i="2"/>
  <c r="BK175" i="2"/>
  <c r="J175" i="2"/>
  <c r="J107" i="2" s="1"/>
  <c r="R175" i="2"/>
  <c r="T175" i="2"/>
  <c r="T179" i="2"/>
  <c r="BK155" i="2"/>
  <c r="J155" i="2" s="1"/>
  <c r="J101" i="2" s="1"/>
  <c r="BK187" i="2"/>
  <c r="J187" i="2" s="1"/>
  <c r="J109" i="2" s="1"/>
  <c r="BF154" i="2"/>
  <c r="BF162" i="2"/>
  <c r="J89" i="2"/>
  <c r="BF132" i="2"/>
  <c r="BF136" i="2"/>
  <c r="BF139" i="2"/>
  <c r="BF145" i="2"/>
  <c r="BF146" i="2"/>
  <c r="BF159" i="2"/>
  <c r="BF161" i="2"/>
  <c r="BF165" i="2"/>
  <c r="BF166" i="2"/>
  <c r="BF167" i="2"/>
  <c r="BF169" i="2"/>
  <c r="BF170" i="2"/>
  <c r="BF176" i="2"/>
  <c r="J90" i="2"/>
  <c r="F124" i="2"/>
  <c r="BF130" i="2"/>
  <c r="BF137" i="2"/>
  <c r="BF140" i="2"/>
  <c r="BF150" i="2"/>
  <c r="BF151" i="2"/>
  <c r="BF160" i="2"/>
  <c r="BF152" i="2"/>
  <c r="BF178" i="2"/>
  <c r="J87" i="2"/>
  <c r="BF131" i="2"/>
  <c r="BF133" i="2"/>
  <c r="BF134" i="2"/>
  <c r="BF135" i="2"/>
  <c r="BF142" i="2"/>
  <c r="BF143" i="2"/>
  <c r="BF148" i="2"/>
  <c r="BF149" i="2"/>
  <c r="BF153" i="2"/>
  <c r="BF156" i="2"/>
  <c r="BF164" i="2"/>
  <c r="BF172" i="2"/>
  <c r="BF173" i="2"/>
  <c r="BF174" i="2"/>
  <c r="BF177" i="2"/>
  <c r="BF180" i="2"/>
  <c r="BF181" i="2"/>
  <c r="BF182" i="2"/>
  <c r="BF183" i="2"/>
  <c r="BF184" i="2"/>
  <c r="BF185" i="2"/>
  <c r="BF186" i="2"/>
  <c r="BF188" i="2"/>
  <c r="BC95" i="1"/>
  <c r="J31" i="2"/>
  <c r="AV95" i="1" s="1"/>
  <c r="F35" i="2"/>
  <c r="BD95" i="1" s="1"/>
  <c r="BD94" i="1" s="1"/>
  <c r="W33" i="1" s="1"/>
  <c r="F33" i="2"/>
  <c r="BB95" i="1" s="1"/>
  <c r="BB94" i="1" s="1"/>
  <c r="W31" i="1" s="1"/>
  <c r="F31" i="2"/>
  <c r="AZ95" i="1"/>
  <c r="AZ94" i="1"/>
  <c r="AV94" i="1"/>
  <c r="AK29" i="1" s="1"/>
  <c r="BC94" i="1"/>
  <c r="W32" i="1" s="1"/>
  <c r="T157" i="2" l="1"/>
  <c r="P157" i="2"/>
  <c r="R157" i="2"/>
  <c r="T128" i="2"/>
  <c r="T127" i="2"/>
  <c r="BK128" i="2"/>
  <c r="P128" i="2"/>
  <c r="P127" i="2"/>
  <c r="AU95" i="1"/>
  <c r="AU94" i="1" s="1"/>
  <c r="R128" i="2"/>
  <c r="R127" i="2"/>
  <c r="J129" i="2"/>
  <c r="J96" i="2"/>
  <c r="BK157" i="2"/>
  <c r="BK127" i="2" s="1"/>
  <c r="J127" i="2" s="1"/>
  <c r="J94" i="2" s="1"/>
  <c r="J157" i="2"/>
  <c r="J102" i="2"/>
  <c r="AY94" i="1"/>
  <c r="AX94" i="1"/>
  <c r="W29" i="1"/>
  <c r="F32" i="2"/>
  <c r="BA95" i="1" s="1"/>
  <c r="BA94" i="1" s="1"/>
  <c r="W30" i="1" s="1"/>
  <c r="J32" i="2"/>
  <c r="AW95" i="1"/>
  <c r="AT95" i="1"/>
  <c r="J128" i="2" l="1"/>
  <c r="J95" i="2" s="1"/>
  <c r="J28" i="2"/>
  <c r="AG95" i="1" s="1"/>
  <c r="AG94" i="1" s="1"/>
  <c r="AK26" i="1" s="1"/>
  <c r="AK35" i="1" s="1"/>
  <c r="AW94" i="1"/>
  <c r="AK30" i="1" s="1"/>
  <c r="J37" i="2" l="1"/>
  <c r="AN95" i="1"/>
  <c r="AT94" i="1"/>
  <c r="AN94" i="1"/>
</calcChain>
</file>

<file path=xl/sharedStrings.xml><?xml version="1.0" encoding="utf-8"?>
<sst xmlns="http://schemas.openxmlformats.org/spreadsheetml/2006/main" count="1000" uniqueCount="330">
  <si>
    <t>Export Komplet</t>
  </si>
  <si>
    <t/>
  </si>
  <si>
    <t>2.0</t>
  </si>
  <si>
    <t>False</t>
  </si>
  <si>
    <t>{844cd1bd-5f97-407b-8965-2896cf288cfa}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</si>
  <si>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</si>
  <si>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</si>
  <si>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</si>
  <si>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</si>
  <si>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</si>
  <si>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</si>
  <si>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</si>
  <si>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</si>
  <si>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RE150324U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</si>
  <si>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</si>
  <si>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</si>
  <si>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Kultúrna trojbodka v južnej časti Námestia Slobody v Humennom</t>
  </si>
  <si>
    <t>JKSO:</t>
  </si>
  <si>
    <t>KS:</t>
  </si>
  <si>
    <t>Miesto:</t>
  </si>
  <si>
    <t>Humenné</t>
  </si>
  <si>
    <t>Dátum:</t>
  </si>
  <si>
    <t>22. 3. 2024</t>
  </si>
  <si>
    <t>Objednávateľ:</t>
  </si>
  <si>
    <t>IČO:</t>
  </si>
  <si>
    <t>Mesto Humenné</t>
  </si>
  <si>
    <t>IČ DPH:</t>
  </si>
  <si>
    <t>Zhotoviteľ:</t>
  </si>
  <si>
    <t>Vyplň údaj</t>
  </si>
  <si>
    <t>Projektant:</t>
  </si>
  <si>
    <t xml:space="preserve"> 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</si>
  <si>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</si>
  <si>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</si>
  <si>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</si>
  <si>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</si>
  <si>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</si>
  <si>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</si>
  <si>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</si>
  <si>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</si>
  <si>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</si>
  <si>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</si>
  <si>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</si>
  <si>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</si>
  <si>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</si>
  <si>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</si>
  <si>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</si>
  <si>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</si>
  <si>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</si>
  <si>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</si>
  <si>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</si>
  <si>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</si>
  <si>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</si>
  <si>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</si>
  <si>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</si>
  <si>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</si>
  <si>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</si>
  <si>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</si>
  <si>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</si>
  <si>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</si>
  <si>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</si>
  <si>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</si>
  <si>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</si>
  <si>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</si>
  <si>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</si>
  <si>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</si>
  <si>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</si>
  <si>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</si>
  <si>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</si>
  <si>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</si>
  <si>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</si>
  <si>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</si>
  <si>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</si>
  <si>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</si>
  <si>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</si>
  <si>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</si>
  <si>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</si>
  <si>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</si>
  <si>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</si>
  <si>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</si>
  <si>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</si>
  <si>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</si>
  <si>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</si>
  <si>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</si>
  <si>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</si>
  <si>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</si>
  <si>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</si>
  <si>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</si>
  <si>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</si>
  <si>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</si>
  <si>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</si>
  <si>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</si>
  <si>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</si>
  <si>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</si>
  <si>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XXX - Iné príslušenstvo</t>
  </si>
  <si>
    <t>PSV - Práce a dodávky PSV</t>
  </si>
  <si>
    <t xml:space="preserve">    711 - Izolácie proti vode a vlhkosti</t>
  </si>
  <si>
    <t xml:space="preserve">    762 - Konštrukcie tesárske</t>
  </si>
  <si>
    <t xml:space="preserve">    763 - Konštrukcie - drevostavby</t>
  </si>
  <si>
    <t xml:space="preserve">    764 - Konštrukcie klampiarske</t>
  </si>
  <si>
    <t xml:space="preserve">    766 - Konštrukcie stolárske</t>
  </si>
  <si>
    <t xml:space="preserve">    767 - Konštrukcie doplnkové kovové</t>
  </si>
  <si>
    <t xml:space="preserve">    783 - Nátery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</si>
  <si>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</si>
  <si>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</si>
  <si>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</si>
  <si>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</si>
  <si>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</si>
  <si>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</si>
  <si>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</si>
  <si>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</si>
  <si>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</si>
  <si>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</si>
  <si>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</si>
  <si>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</si>
  <si>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</si>
  <si>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</si>
  <si>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</si>
  <si>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</si>
  <si>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</si>
  <si>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113106611.S</t>
  </si>
  <si>
    <t>Rozoberanie zámkovej dlažby všetkých druhov v ploche do 20 m2,  -0,2600 t</t>
  </si>
  <si>
    <t>m2</t>
  </si>
  <si>
    <t>4</t>
  </si>
  <si>
    <t>2</t>
  </si>
  <si>
    <t>-116680495</t>
  </si>
  <si>
    <t>113107121.S</t>
  </si>
  <si>
    <t>Odstránenie krytu v ploche do 200 m2 z kameniva hrubého drveného, hr. do 100 mm,  -0,13000t</t>
  </si>
  <si>
    <t>1913960474</t>
  </si>
  <si>
    <t>3</t>
  </si>
  <si>
    <t>131211111.S</t>
  </si>
  <si>
    <t>Hĺbenie jám v  hornine tr.3 nesúdržných - ručne/strojne - pätky pre OK</t>
  </si>
  <si>
    <t>m3</t>
  </si>
  <si>
    <t>1044044613</t>
  </si>
  <si>
    <t>162201102.S</t>
  </si>
  <si>
    <t>Vodorovné premiestnenie výkopku z horniny 1-4 nad 20-50m</t>
  </si>
  <si>
    <t>-2047422411</t>
  </si>
  <si>
    <t>39</t>
  </si>
  <si>
    <t>162501102.S</t>
  </si>
  <si>
    <t>Vodorovné premiestnenie výkopku po spevnenej ceste z horniny tr.1-4, do 100 m3 na vzdialenosť do 3000 m</t>
  </si>
  <si>
    <t>1643735180</t>
  </si>
  <si>
    <t>40</t>
  </si>
  <si>
    <t>162501105.S</t>
  </si>
  <si>
    <t>Vodorovné premiestnenie výkopku po spevnenej ceste z horniny tr.1-4, do 100 m3, príplatok k cene za každých ďalšich a začatých 1000 m</t>
  </si>
  <si>
    <t>726547626</t>
  </si>
  <si>
    <t>5</t>
  </si>
  <si>
    <t>167101100.S</t>
  </si>
  <si>
    <t>Nakladanie výkopku tr.1-4 ručne</t>
  </si>
  <si>
    <t>614683697</t>
  </si>
  <si>
    <t>41</t>
  </si>
  <si>
    <t>171209002.S</t>
  </si>
  <si>
    <t>Poplatok za skládku - zemina a kamenivo (17 05) ostatné</t>
  </si>
  <si>
    <t>t</t>
  </si>
  <si>
    <t>1127214594</t>
  </si>
  <si>
    <t>Zakladanie</t>
  </si>
  <si>
    <t>6</t>
  </si>
  <si>
    <t>275313711.S</t>
  </si>
  <si>
    <t>Betón základových pätiek, prostý tr. C 25/30</t>
  </si>
  <si>
    <t>510129671</t>
  </si>
  <si>
    <t>46</t>
  </si>
  <si>
    <t>275362021.S</t>
  </si>
  <si>
    <t>Výstuž základových pätiek zo zvár. sietí KARI</t>
  </si>
  <si>
    <t>16</t>
  </si>
  <si>
    <t>-1067814647</t>
  </si>
  <si>
    <t>Komunikácie</t>
  </si>
  <si>
    <t>7</t>
  </si>
  <si>
    <t>564851112.S</t>
  </si>
  <si>
    <t>Podklad zo štrkodrviny s rozprestretím a zhutnením, po zhutnení hr. 160 mm</t>
  </si>
  <si>
    <t>53654346</t>
  </si>
  <si>
    <t>8</t>
  </si>
  <si>
    <t>596911141.S</t>
  </si>
  <si>
    <t>Kladenie betónovej zámkovej dlažby komunikácií pre peších hr. 60 mm pre peších do 50 m2 so zriadením lôžka z kameniva hr. 30 mm</t>
  </si>
  <si>
    <t>760507125</t>
  </si>
  <si>
    <t>Úpravy povrchov, podlahy, osadenie</t>
  </si>
  <si>
    <t>24</t>
  </si>
  <si>
    <t>642944121.S</t>
  </si>
  <si>
    <t>Dodatočná montáž oceľovej dverovej zárubne, plochy otvoru do 2,5 m2</t>
  </si>
  <si>
    <t>ks</t>
  </si>
  <si>
    <t>1318403854</t>
  </si>
  <si>
    <t>25</t>
  </si>
  <si>
    <t>M</t>
  </si>
  <si>
    <t>553310005300.S</t>
  </si>
  <si>
    <t>Zárubňa oceľová oblá šxvxhr 900x1970x60 mm L</t>
  </si>
  <si>
    <t>1949933903</t>
  </si>
  <si>
    <t>9</t>
  </si>
  <si>
    <t>Ostatné konštrukcie a práce-búranie</t>
  </si>
  <si>
    <t>14</t>
  </si>
  <si>
    <t>979081111.S</t>
  </si>
  <si>
    <t>Odvoz sutiny a vybúraných hmôt na skládku do 1 km</t>
  </si>
  <si>
    <t>-1112424063</t>
  </si>
  <si>
    <t>15</t>
  </si>
  <si>
    <t>979081121.S</t>
  </si>
  <si>
    <t>Odvoz sutiny a vybúraných hmôt na skládku za každý ďalší 1 km</t>
  </si>
  <si>
    <t>-1200300497</t>
  </si>
  <si>
    <t>979082111.S</t>
  </si>
  <si>
    <t>Vnútrostavenisková doprava sutiny a vybúraných hmôt do 10 m</t>
  </si>
  <si>
    <t>-153838784</t>
  </si>
  <si>
    <t>17</t>
  </si>
  <si>
    <t>979082121.S</t>
  </si>
  <si>
    <t>Vnútrostavenisková doprava sutiny a vybúraných hmôt za každých ďalších 5 m</t>
  </si>
  <si>
    <t>-2001032458</t>
  </si>
  <si>
    <t>18</t>
  </si>
  <si>
    <t>979089012.S</t>
  </si>
  <si>
    <t>Poplatok za skládku - betón, tehly, dlaždice (17 01) ostatné</t>
  </si>
  <si>
    <t>-1552914120</t>
  </si>
  <si>
    <t>979089713.S</t>
  </si>
  <si>
    <t>Prenájom kontajneru 7 m3</t>
  </si>
  <si>
    <t>2104741859</t>
  </si>
  <si>
    <t>19</t>
  </si>
  <si>
    <t>979089801.S</t>
  </si>
  <si>
    <t>Poplatok za likvidáciu stavebného odpadu a materiálu - betón, tehly, dlaždice, obkladačky a keramika</t>
  </si>
  <si>
    <t>-1759519625</t>
  </si>
  <si>
    <t>XXX</t>
  </si>
  <si>
    <t>Iné príslušenstvo</t>
  </si>
  <si>
    <t>42</t>
  </si>
  <si>
    <t>TULI</t>
  </si>
  <si>
    <t>Sedacie TULI vaky</t>
  </si>
  <si>
    <t>536704790</t>
  </si>
  <si>
    <t>PSV</t>
  </si>
  <si>
    <t>Práce a dodávky PSV</t>
  </si>
  <si>
    <t>711</t>
  </si>
  <si>
    <t>Izolácie proti vode a vlhkosti</t>
  </si>
  <si>
    <t>28</t>
  </si>
  <si>
    <t>711111001.S</t>
  </si>
  <si>
    <t>Zhotovenie izolácie proti zemnej vlhkosti vodorovná náterom penetračným za studena</t>
  </si>
  <si>
    <t>-1321183951</t>
  </si>
  <si>
    <t>29</t>
  </si>
  <si>
    <t>246170000900.S</t>
  </si>
  <si>
    <t>Lak asfaltový penetračný</t>
  </si>
  <si>
    <t>32</t>
  </si>
  <si>
    <t>-175483218</t>
  </si>
  <si>
    <t>30</t>
  </si>
  <si>
    <t>711141559.S</t>
  </si>
  <si>
    <t>Zhotovenie  izolácie proti zemnej vlhkosti a tlakovej vode vodorovná NAIP pritavením</t>
  </si>
  <si>
    <t>-693264700</t>
  </si>
  <si>
    <t>31</t>
  </si>
  <si>
    <t>628330000100.R</t>
  </si>
  <si>
    <t>Pás asfaltový so vsypom, jednovrstvový (napr. Bauder Baukubit K5K)</t>
  </si>
  <si>
    <t>77155364</t>
  </si>
  <si>
    <t>762</t>
  </si>
  <si>
    <t>Konštrukcie tesárske</t>
  </si>
  <si>
    <t>762123110.S</t>
  </si>
  <si>
    <t>Montáž drevených stien a priečok z fošní, hranolov, hranolkov s prierezovou plochou 100 cm2</t>
  </si>
  <si>
    <t>m</t>
  </si>
  <si>
    <t>2033835008</t>
  </si>
  <si>
    <t>10</t>
  </si>
  <si>
    <t>605710006603.S</t>
  </si>
  <si>
    <t>Hranoly z konštrukčného dreva KVH</t>
  </si>
  <si>
    <t>802708144</t>
  </si>
  <si>
    <t>11</t>
  </si>
  <si>
    <t>762421304.S</t>
  </si>
  <si>
    <t>Obloženie stropov alebo strešných podhľadov z dosiek OSB skrutkovaných na zraz hr. dosky 18 mm</t>
  </si>
  <si>
    <t>130349883</t>
  </si>
  <si>
    <t>12</t>
  </si>
  <si>
    <t>762431301.S</t>
  </si>
  <si>
    <t>Obloženie stien z dosiek OSB skrutkovaných na zraz hr. dosky 10 mm</t>
  </si>
  <si>
    <t>-68964052</t>
  </si>
  <si>
    <t>763</t>
  </si>
  <si>
    <t>Konštrukcie - drevostavby</t>
  </si>
  <si>
    <t>26</t>
  </si>
  <si>
    <t>763750100.R</t>
  </si>
  <si>
    <t xml:space="preserve">Montáž drevených podláh na pódium </t>
  </si>
  <si>
    <t>-2110876729</t>
  </si>
  <si>
    <t>27</t>
  </si>
  <si>
    <t>611980004000.S</t>
  </si>
  <si>
    <t>Drevená podlahová doska exteriérová, hrúbka 24 mm</t>
  </si>
  <si>
    <t>-1534725470</t>
  </si>
  <si>
    <t>764</t>
  </si>
  <si>
    <t>Konštrukcie klampiarske</t>
  </si>
  <si>
    <t>45</t>
  </si>
  <si>
    <t>764333230.S</t>
  </si>
  <si>
    <t>Lemovanie z pozinkovaného PZ plechu, múrov na plochých strechách r.š. 330 mm</t>
  </si>
  <si>
    <t>845968349</t>
  </si>
  <si>
    <t>43</t>
  </si>
  <si>
    <t>764352227.S</t>
  </si>
  <si>
    <t>Žľaby z pozinkovaného PZ plechu, pododkvapové polkruhové r.š. 330 mm</t>
  </si>
  <si>
    <t>-128645294</t>
  </si>
  <si>
    <t>44</t>
  </si>
  <si>
    <t>764454253.S</t>
  </si>
  <si>
    <t>Zvodové rúry z pozinkovaného PZ plechu, kruhové priemer 100 mm</t>
  </si>
  <si>
    <t>-1802925577</t>
  </si>
  <si>
    <t>766</t>
  </si>
  <si>
    <t>Konštrukcie stolárske</t>
  </si>
  <si>
    <t>21</t>
  </si>
  <si>
    <t>766662112.S</t>
  </si>
  <si>
    <t>Montáž dverového krídla otočného jednokrídlového poldrážkového, do existujúcej zárubne, vrátane kovania</t>
  </si>
  <si>
    <t>-710140233</t>
  </si>
  <si>
    <t>22</t>
  </si>
  <si>
    <t>549150000600.S</t>
  </si>
  <si>
    <t>Kľučka dverová a rozeta 2x, nehrdzavejúca oceľ, povrch nerez brúsený</t>
  </si>
  <si>
    <t>524251138</t>
  </si>
  <si>
    <t>23</t>
  </si>
  <si>
    <t>-1273662912</t>
  </si>
  <si>
    <t>767</t>
  </si>
  <si>
    <t>Konštrukcie doplnkové kovové</t>
  </si>
  <si>
    <t>37</t>
  </si>
  <si>
    <t>767915855.R</t>
  </si>
  <si>
    <t xml:space="preserve">Montáž tieniacej plachty na prístrešky </t>
  </si>
  <si>
    <t>994504062</t>
  </si>
  <si>
    <t>38</t>
  </si>
  <si>
    <t>709250001035.R</t>
  </si>
  <si>
    <t>Tieniaca plachta 4x4m</t>
  </si>
  <si>
    <t>542262866</t>
  </si>
  <si>
    <t>767995104.S</t>
  </si>
  <si>
    <t>Montáž ostatných atypických kovových stavebných doplnkových konštrukcií nad 20 do 50 kg</t>
  </si>
  <si>
    <t>kg</t>
  </si>
  <si>
    <t>134223182</t>
  </si>
  <si>
    <t>35</t>
  </si>
  <si>
    <t>145620001600.R</t>
  </si>
  <si>
    <t>Oceľová konštrukcia - profily prístreškov</t>
  </si>
  <si>
    <t>-239032796</t>
  </si>
  <si>
    <t>36</t>
  </si>
  <si>
    <t>sud</t>
  </si>
  <si>
    <t>Zaťažovacie sudy s betónom</t>
  </si>
  <si>
    <t>1082646284</t>
  </si>
  <si>
    <t>33</t>
  </si>
  <si>
    <t>767995104.S2</t>
  </si>
  <si>
    <t>-907179074</t>
  </si>
  <si>
    <t>34</t>
  </si>
  <si>
    <t>145620001500.S</t>
  </si>
  <si>
    <t>Oceľová konštrukcia pódia</t>
  </si>
  <si>
    <t>1972544068</t>
  </si>
  <si>
    <t>783</t>
  </si>
  <si>
    <t>Nátery</t>
  </si>
  <si>
    <t>13</t>
  </si>
  <si>
    <t>783711201.R</t>
  </si>
  <si>
    <t>Nátery tesárskych konštrukcií - transparentná lazúra</t>
  </si>
  <si>
    <t>-665893383</t>
  </si>
  <si>
    <t>Dvere jednokrídlové, šírka 600-900 mm, plechové, plné</t>
  </si>
  <si>
    <t>611610000400.R</t>
  </si>
  <si>
    <t>Kultúrna trojbodka v južnej časti Námestia slobody v Humennom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</si>
</sst>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0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0" fillId="5" borderId="0" xfId="0" applyFont="1" applyFill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8" fillId="0" borderId="14" xfId="0" applyNumberFormat="1" applyFont="1" applyBorder="1" applyAlignment="1">
      <alignment vertical="center"/>
    </xf>
    <xf numFmtId="4" fontId="18" fillId="0" borderId="0" xfId="0" applyNumberFormat="1" applyFont="1" applyAlignment="1">
      <alignment vertical="center"/>
    </xf>
    <xf numFmtId="166" fontId="18" fillId="0" borderId="0" xfId="0" applyNumberFormat="1" applyFont="1" applyAlignment="1">
      <alignment vertical="center"/>
    </xf>
    <xf numFmtId="4" fontId="18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4" fontId="15" fillId="0" borderId="0" xfId="0" applyNumberFormat="1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0" fillId="5" borderId="0" xfId="0" applyFont="1" applyFill="1" applyAlignment="1">
      <alignment horizontal="left" vertical="center"/>
    </xf>
    <xf numFmtId="0" fontId="20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center" vertical="center" wrapText="1"/>
    </xf>
    <xf numFmtId="4" fontId="22" fillId="0" borderId="0" xfId="0" applyNumberFormat="1" applyFont="1"/>
    <xf numFmtId="166" fontId="29" fillId="0" borderId="12" xfId="0" applyNumberFormat="1" applyFont="1" applyBorder="1"/>
    <xf numFmtId="166" fontId="29" fillId="0" borderId="13" xfId="0" applyNumberFormat="1" applyFont="1" applyBorder="1"/>
    <xf numFmtId="4" fontId="30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0" fillId="0" borderId="22" xfId="0" applyFont="1" applyBorder="1" applyAlignment="1" applyProtection="1">
      <alignment horizontal="center" vertical="center"/>
      <protection locked="0"/>
    </xf>
    <xf numFmtId="49" fontId="20" fillId="0" borderId="22" xfId="0" applyNumberFormat="1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center" vertical="center" wrapText="1"/>
      <protection locked="0"/>
    </xf>
    <xf numFmtId="167" fontId="20" fillId="0" borderId="22" xfId="0" applyNumberFormat="1" applyFont="1" applyBorder="1" applyAlignment="1" applyProtection="1">
      <alignment vertical="center"/>
      <protection locked="0"/>
    </xf>
    <xf numFmtId="4" fontId="20" fillId="3" borderId="22" xfId="0" applyNumberFormat="1" applyFont="1" applyFill="1" applyBorder="1" applyAlignment="1" applyProtection="1">
      <alignment vertical="center"/>
      <protection locked="0"/>
    </xf>
    <xf numFmtId="4" fontId="20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1" fillId="3" borderId="14" xfId="0" applyFont="1" applyFill="1" applyBorder="1" applyAlignment="1" applyProtection="1">
      <alignment horizontal="left" vertical="center"/>
      <protection locked="0"/>
    </xf>
    <xf numFmtId="0" fontId="21" fillId="0" borderId="0" xfId="0" applyFont="1" applyAlignment="1">
      <alignment horizontal="center" vertical="center"/>
    </xf>
    <xf numFmtId="166" fontId="21" fillId="0" borderId="0" xfId="0" applyNumberFormat="1" applyFont="1" applyAlignment="1">
      <alignment vertical="center"/>
    </xf>
    <xf numFmtId="166" fontId="21" fillId="0" borderId="15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4" fontId="31" fillId="3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horizontal="center" vertical="center"/>
    </xf>
    <xf numFmtId="0" fontId="21" fillId="3" borderId="19" xfId="0" applyFont="1" applyFill="1" applyBorder="1" applyAlignment="1" applyProtection="1">
      <alignment horizontal="left" vertical="center"/>
      <protection locked="0"/>
    </xf>
    <xf numFmtId="0" fontId="21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1" fillId="0" borderId="20" xfId="0" applyNumberFormat="1" applyFont="1" applyBorder="1" applyAlignment="1">
      <alignment vertical="center"/>
    </xf>
    <xf numFmtId="166" fontId="21" fillId="0" borderId="21" xfId="0" applyNumberFormat="1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20" fillId="5" borderId="6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left" vertical="center"/>
    </xf>
    <xf numFmtId="0" fontId="20" fillId="5" borderId="7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right" vertical="center"/>
    </xf>
    <xf numFmtId="0" fontId="20" fillId="5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2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>
      <c r="AR2" s="160" t="s">
        <v>5</v>
      </c>
      <c r="AS2" s="161"/>
      <c r="AT2" s="161"/>
      <c r="AU2" s="161"/>
      <c r="AV2" s="161"/>
      <c r="AW2" s="161"/>
      <c r="AX2" s="161"/>
      <c r="AY2" s="161"/>
      <c r="AZ2" s="161"/>
      <c r="BA2" s="161"/>
      <c r="BB2" s="161"/>
      <c r="BC2" s="161"/>
      <c r="BD2" s="161"/>
      <c r="BE2" s="161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6"/>
      <c r="D4" s="17" t="s">
        <v>8</v>
      </c>
      <c r="AR4" s="16"/>
      <c r="AS4" s="18" t="s">
        <v>9</v>
      </c>
      <c r="BE4" s="19" t="s">
        <v>10</v>
      </c>
      <c r="BS4" s="13" t="s">
        <v>11</v>
      </c>
    </row>
    <row r="5" spans="1:74" ht="12" customHeight="1">
      <c r="B5" s="16"/>
      <c r="D5" s="20" t="s">
        <v>12</v>
      </c>
      <c r="K5" s="191" t="s">
        <v>13</v>
      </c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61"/>
      <c r="AB5" s="161"/>
      <c r="AC5" s="161"/>
      <c r="AD5" s="161"/>
      <c r="AE5" s="161"/>
      <c r="AF5" s="161"/>
      <c r="AG5" s="161"/>
      <c r="AH5" s="161"/>
      <c r="AI5" s="161"/>
      <c r="AJ5" s="161"/>
      <c r="AK5" s="161"/>
      <c r="AL5" s="161"/>
      <c r="AM5" s="161"/>
      <c r="AN5" s="161"/>
      <c r="AO5" s="161"/>
      <c r="AR5" s="16"/>
      <c r="BE5" s="188" t="s">
        <v>14</v>
      </c>
      <c r="BS5" s="13" t="s">
        <v>6</v>
      </c>
    </row>
    <row r="6" spans="1:74" ht="36.950000000000003" customHeight="1">
      <c r="B6" s="16"/>
      <c r="D6" s="22" t="s">
        <v>15</v>
      </c>
      <c r="K6" s="192" t="s">
        <v>16</v>
      </c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R6" s="16"/>
      <c r="BE6" s="189"/>
      <c r="BS6" s="13" t="s">
        <v>6</v>
      </c>
    </row>
    <row r="7" spans="1:74" ht="12" customHeight="1">
      <c r="B7" s="16"/>
      <c r="D7" s="23" t="s">
        <v>17</v>
      </c>
      <c r="K7" s="21" t="s">
        <v>1</v>
      </c>
      <c r="AK7" s="23" t="s">
        <v>18</v>
      </c>
      <c r="AN7" s="21" t="s">
        <v>1</v>
      </c>
      <c r="AR7" s="16"/>
      <c r="BE7" s="189"/>
      <c r="BS7" s="13" t="s">
        <v>6</v>
      </c>
    </row>
    <row r="8" spans="1:74" ht="12" customHeight="1">
      <c r="B8" s="16"/>
      <c r="D8" s="23" t="s">
        <v>19</v>
      </c>
      <c r="K8" s="21" t="s">
        <v>20</v>
      </c>
      <c r="AK8" s="23" t="s">
        <v>21</v>
      </c>
      <c r="AN8" s="24" t="s">
        <v>22</v>
      </c>
      <c r="AR8" s="16"/>
      <c r="BE8" s="189"/>
      <c r="BS8" s="13" t="s">
        <v>6</v>
      </c>
    </row>
    <row r="9" spans="1:74" ht="14.45" customHeight="1">
      <c r="B9" s="16"/>
      <c r="AR9" s="16"/>
      <c r="BE9" s="189"/>
      <c r="BS9" s="13" t="s">
        <v>6</v>
      </c>
    </row>
    <row r="10" spans="1:74" ht="12" customHeight="1">
      <c r="B10" s="16"/>
      <c r="D10" s="23" t="s">
        <v>23</v>
      </c>
      <c r="AK10" s="23" t="s">
        <v>24</v>
      </c>
      <c r="AN10" s="21" t="s">
        <v>1</v>
      </c>
      <c r="AR10" s="16"/>
      <c r="BE10" s="189"/>
      <c r="BS10" s="13" t="s">
        <v>6</v>
      </c>
    </row>
    <row r="11" spans="1:74" ht="18.399999999999999" customHeight="1">
      <c r="B11" s="16"/>
      <c r="E11" s="21" t="s">
        <v>25</v>
      </c>
      <c r="AK11" s="23" t="s">
        <v>26</v>
      </c>
      <c r="AN11" s="21" t="s">
        <v>1</v>
      </c>
      <c r="AR11" s="16"/>
      <c r="BE11" s="189"/>
      <c r="BS11" s="13" t="s">
        <v>6</v>
      </c>
    </row>
    <row r="12" spans="1:74" ht="6.95" customHeight="1">
      <c r="B12" s="16"/>
      <c r="AR12" s="16"/>
      <c r="BE12" s="189"/>
      <c r="BS12" s="13" t="s">
        <v>6</v>
      </c>
    </row>
    <row r="13" spans="1:74" ht="12" customHeight="1">
      <c r="B13" s="16"/>
      <c r="D13" s="23" t="s">
        <v>27</v>
      </c>
      <c r="AK13" s="23" t="s">
        <v>24</v>
      </c>
      <c r="AN13" s="25" t="s">
        <v>28</v>
      </c>
      <c r="AR13" s="16"/>
      <c r="BE13" s="189"/>
      <c r="BS13" s="13" t="s">
        <v>6</v>
      </c>
    </row>
    <row r="14" spans="1:74" ht="12.75">
      <c r="B14" s="16"/>
      <c r="E14" s="193" t="s">
        <v>28</v>
      </c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194"/>
      <c r="AJ14" s="194"/>
      <c r="AK14" s="23" t="s">
        <v>26</v>
      </c>
      <c r="AN14" s="25" t="s">
        <v>28</v>
      </c>
      <c r="AR14" s="16"/>
      <c r="BE14" s="189"/>
      <c r="BS14" s="13" t="s">
        <v>6</v>
      </c>
    </row>
    <row r="15" spans="1:74" ht="6.95" customHeight="1">
      <c r="B15" s="16"/>
      <c r="AR15" s="16"/>
      <c r="BE15" s="189"/>
      <c r="BS15" s="13" t="s">
        <v>3</v>
      </c>
    </row>
    <row r="16" spans="1:74" ht="12" customHeight="1">
      <c r="B16" s="16"/>
      <c r="D16" s="23" t="s">
        <v>29</v>
      </c>
      <c r="AK16" s="23" t="s">
        <v>24</v>
      </c>
      <c r="AN16" s="21" t="s">
        <v>1</v>
      </c>
      <c r="AR16" s="16"/>
      <c r="BE16" s="189"/>
      <c r="BS16" s="13" t="s">
        <v>3</v>
      </c>
    </row>
    <row r="17" spans="2:71" ht="18.399999999999999" customHeight="1">
      <c r="B17" s="16"/>
      <c r="E17" s="21" t="s">
        <v>30</v>
      </c>
      <c r="AK17" s="23" t="s">
        <v>26</v>
      </c>
      <c r="AN17" s="21" t="s">
        <v>1</v>
      </c>
      <c r="AR17" s="16"/>
      <c r="BE17" s="189"/>
      <c r="BS17" s="13" t="s">
        <v>31</v>
      </c>
    </row>
    <row r="18" spans="2:71" ht="6.95" customHeight="1">
      <c r="B18" s="16"/>
      <c r="AR18" s="16"/>
      <c r="BE18" s="189"/>
      <c r="BS18" s="13" t="s">
        <v>6</v>
      </c>
    </row>
    <row r="19" spans="2:71" ht="12" customHeight="1">
      <c r="B19" s="16"/>
      <c r="D19" s="23" t="s">
        <v>32</v>
      </c>
      <c r="AK19" s="23" t="s">
        <v>24</v>
      </c>
      <c r="AN19" s="21" t="s">
        <v>1</v>
      </c>
      <c r="AR19" s="16"/>
      <c r="BE19" s="189"/>
      <c r="BS19" s="13" t="s">
        <v>6</v>
      </c>
    </row>
    <row r="20" spans="2:71" ht="18.399999999999999" customHeight="1">
      <c r="B20" s="16"/>
      <c r="E20" s="21" t="s">
        <v>30</v>
      </c>
      <c r="AK20" s="23" t="s">
        <v>26</v>
      </c>
      <c r="AN20" s="21" t="s">
        <v>1</v>
      </c>
      <c r="AR20" s="16"/>
      <c r="BE20" s="189"/>
      <c r="BS20" s="13" t="s">
        <v>31</v>
      </c>
    </row>
    <row r="21" spans="2:71" ht="6.95" customHeight="1">
      <c r="B21" s="16"/>
      <c r="AR21" s="16"/>
      <c r="BE21" s="189"/>
    </row>
    <row r="22" spans="2:71" ht="12" customHeight="1">
      <c r="B22" s="16"/>
      <c r="D22" s="23" t="s">
        <v>33</v>
      </c>
      <c r="AR22" s="16"/>
      <c r="BE22" s="189"/>
    </row>
    <row r="23" spans="2:71" ht="16.5" customHeight="1">
      <c r="B23" s="16"/>
      <c r="E23" s="195" t="s">
        <v>1</v>
      </c>
      <c r="F23" s="195"/>
      <c r="G23" s="195"/>
      <c r="H23" s="195"/>
      <c r="I23" s="195"/>
      <c r="J23" s="195"/>
      <c r="K23" s="195"/>
      <c r="L23" s="195"/>
      <c r="M23" s="195"/>
      <c r="N23" s="195"/>
      <c r="O23" s="195"/>
      <c r="P23" s="195"/>
      <c r="Q23" s="195"/>
      <c r="R23" s="195"/>
      <c r="S23" s="195"/>
      <c r="T23" s="195"/>
      <c r="U23" s="195"/>
      <c r="V23" s="195"/>
      <c r="W23" s="195"/>
      <c r="X23" s="195"/>
      <c r="Y23" s="195"/>
      <c r="Z23" s="195"/>
      <c r="AA23" s="195"/>
      <c r="AB23" s="195"/>
      <c r="AC23" s="195"/>
      <c r="AD23" s="195"/>
      <c r="AE23" s="195"/>
      <c r="AF23" s="195"/>
      <c r="AG23" s="195"/>
      <c r="AH23" s="195"/>
      <c r="AI23" s="195"/>
      <c r="AJ23" s="195"/>
      <c r="AK23" s="195"/>
      <c r="AL23" s="195"/>
      <c r="AM23" s="195"/>
      <c r="AN23" s="195"/>
      <c r="AR23" s="16"/>
      <c r="BE23" s="189"/>
    </row>
    <row r="24" spans="2:71" ht="6.95" customHeight="1">
      <c r="B24" s="16"/>
      <c r="AR24" s="16"/>
      <c r="BE24" s="189"/>
    </row>
    <row r="25" spans="2:71" ht="6.95" customHeight="1">
      <c r="B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6"/>
      <c r="BE25" s="189"/>
    </row>
    <row r="26" spans="2:71" s="1" customFormat="1" ht="25.9" customHeight="1">
      <c r="B26" s="28"/>
      <c r="D26" s="29" t="s">
        <v>34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196">
        <f>ROUND(AG94,2)</f>
        <v>0</v>
      </c>
      <c r="AL26" s="197"/>
      <c r="AM26" s="197"/>
      <c r="AN26" s="197"/>
      <c r="AO26" s="197"/>
      <c r="AR26" s="28"/>
      <c r="BE26" s="189"/>
    </row>
    <row r="27" spans="2:71" s="1" customFormat="1" ht="6.95" customHeight="1">
      <c r="B27" s="28"/>
      <c r="AR27" s="28"/>
      <c r="BE27" s="189"/>
    </row>
    <row r="28" spans="2:71" s="1" customFormat="1" ht="12.75">
      <c r="B28" s="28"/>
      <c r="L28" s="198" t="s">
        <v>35</v>
      </c>
      <c r="M28" s="198"/>
      <c r="N28" s="198"/>
      <c r="O28" s="198"/>
      <c r="P28" s="198"/>
      <c r="W28" s="198" t="s">
        <v>36</v>
      </c>
      <c r="X28" s="198"/>
      <c r="Y28" s="198"/>
      <c r="Z28" s="198"/>
      <c r="AA28" s="198"/>
      <c r="AB28" s="198"/>
      <c r="AC28" s="198"/>
      <c r="AD28" s="198"/>
      <c r="AE28" s="198"/>
      <c r="AK28" s="198" t="s">
        <v>37</v>
      </c>
      <c r="AL28" s="198"/>
      <c r="AM28" s="198"/>
      <c r="AN28" s="198"/>
      <c r="AO28" s="198"/>
      <c r="AR28" s="28"/>
      <c r="BE28" s="189"/>
    </row>
    <row r="29" spans="2:71" s="2" customFormat="1" ht="14.45" customHeight="1">
      <c r="B29" s="32"/>
      <c r="D29" s="23" t="s">
        <v>38</v>
      </c>
      <c r="F29" s="33" t="s">
        <v>39</v>
      </c>
      <c r="L29" s="178">
        <v>0.2</v>
      </c>
      <c r="M29" s="177"/>
      <c r="N29" s="177"/>
      <c r="O29" s="177"/>
      <c r="P29" s="177"/>
      <c r="W29" s="176">
        <f>ROUND(AZ94, 2)</f>
        <v>0</v>
      </c>
      <c r="X29" s="177"/>
      <c r="Y29" s="177"/>
      <c r="Z29" s="177"/>
      <c r="AA29" s="177"/>
      <c r="AB29" s="177"/>
      <c r="AC29" s="177"/>
      <c r="AD29" s="177"/>
      <c r="AE29" s="177"/>
      <c r="AK29" s="176">
        <f>ROUND(AV94, 2)</f>
        <v>0</v>
      </c>
      <c r="AL29" s="177"/>
      <c r="AM29" s="177"/>
      <c r="AN29" s="177"/>
      <c r="AO29" s="177"/>
      <c r="AR29" s="32"/>
      <c r="BE29" s="190"/>
    </row>
    <row r="30" spans="2:71" s="2" customFormat="1" ht="14.45" customHeight="1">
      <c r="B30" s="32"/>
      <c r="F30" s="33" t="s">
        <v>40</v>
      </c>
      <c r="L30" s="178">
        <v>0.2</v>
      </c>
      <c r="M30" s="177"/>
      <c r="N30" s="177"/>
      <c r="O30" s="177"/>
      <c r="P30" s="177"/>
      <c r="W30" s="176">
        <f>ROUND(BA94, 2)</f>
        <v>0</v>
      </c>
      <c r="X30" s="177"/>
      <c r="Y30" s="177"/>
      <c r="Z30" s="177"/>
      <c r="AA30" s="177"/>
      <c r="AB30" s="177"/>
      <c r="AC30" s="177"/>
      <c r="AD30" s="177"/>
      <c r="AE30" s="177"/>
      <c r="AK30" s="176">
        <f>ROUND(AW94, 2)</f>
        <v>0</v>
      </c>
      <c r="AL30" s="177"/>
      <c r="AM30" s="177"/>
      <c r="AN30" s="177"/>
      <c r="AO30" s="177"/>
      <c r="AR30" s="32"/>
      <c r="BE30" s="190"/>
    </row>
    <row r="31" spans="2:71" s="2" customFormat="1" ht="14.45" hidden="1" customHeight="1">
      <c r="B31" s="32"/>
      <c r="F31" s="23" t="s">
        <v>41</v>
      </c>
      <c r="L31" s="178">
        <v>0.2</v>
      </c>
      <c r="M31" s="177"/>
      <c r="N31" s="177"/>
      <c r="O31" s="177"/>
      <c r="P31" s="177"/>
      <c r="W31" s="176">
        <f>ROUND(BB94, 2)</f>
        <v>0</v>
      </c>
      <c r="X31" s="177"/>
      <c r="Y31" s="177"/>
      <c r="Z31" s="177"/>
      <c r="AA31" s="177"/>
      <c r="AB31" s="177"/>
      <c r="AC31" s="177"/>
      <c r="AD31" s="177"/>
      <c r="AE31" s="177"/>
      <c r="AK31" s="176">
        <v>0</v>
      </c>
      <c r="AL31" s="177"/>
      <c r="AM31" s="177"/>
      <c r="AN31" s="177"/>
      <c r="AO31" s="177"/>
      <c r="AR31" s="32"/>
      <c r="BE31" s="190"/>
    </row>
    <row r="32" spans="2:71" s="2" customFormat="1" ht="14.45" hidden="1" customHeight="1">
      <c r="B32" s="32"/>
      <c r="F32" s="23" t="s">
        <v>42</v>
      </c>
      <c r="L32" s="178">
        <v>0.2</v>
      </c>
      <c r="M32" s="177"/>
      <c r="N32" s="177"/>
      <c r="O32" s="177"/>
      <c r="P32" s="177"/>
      <c r="W32" s="176">
        <f>ROUND(BC94, 2)</f>
        <v>0</v>
      </c>
      <c r="X32" s="177"/>
      <c r="Y32" s="177"/>
      <c r="Z32" s="177"/>
      <c r="AA32" s="177"/>
      <c r="AB32" s="177"/>
      <c r="AC32" s="177"/>
      <c r="AD32" s="177"/>
      <c r="AE32" s="177"/>
      <c r="AK32" s="176">
        <v>0</v>
      </c>
      <c r="AL32" s="177"/>
      <c r="AM32" s="177"/>
      <c r="AN32" s="177"/>
      <c r="AO32" s="177"/>
      <c r="AR32" s="32"/>
      <c r="BE32" s="190"/>
    </row>
    <row r="33" spans="2:57" s="2" customFormat="1" ht="14.45" hidden="1" customHeight="1">
      <c r="B33" s="32"/>
      <c r="F33" s="33" t="s">
        <v>43</v>
      </c>
      <c r="L33" s="178">
        <v>0</v>
      </c>
      <c r="M33" s="177"/>
      <c r="N33" s="177"/>
      <c r="O33" s="177"/>
      <c r="P33" s="177"/>
      <c r="W33" s="176">
        <f>ROUND(BD94, 2)</f>
        <v>0</v>
      </c>
      <c r="X33" s="177"/>
      <c r="Y33" s="177"/>
      <c r="Z33" s="177"/>
      <c r="AA33" s="177"/>
      <c r="AB33" s="177"/>
      <c r="AC33" s="177"/>
      <c r="AD33" s="177"/>
      <c r="AE33" s="177"/>
      <c r="AK33" s="176">
        <v>0</v>
      </c>
      <c r="AL33" s="177"/>
      <c r="AM33" s="177"/>
      <c r="AN33" s="177"/>
      <c r="AO33" s="177"/>
      <c r="AR33" s="32"/>
      <c r="BE33" s="190"/>
    </row>
    <row r="34" spans="2:57" s="1" customFormat="1" ht="6.95" customHeight="1">
      <c r="B34" s="28"/>
      <c r="AR34" s="28"/>
      <c r="BE34" s="189"/>
    </row>
    <row r="35" spans="2:57" s="1" customFormat="1" ht="25.9" customHeight="1">
      <c r="B35" s="28"/>
      <c r="C35" s="34"/>
      <c r="D35" s="35" t="s">
        <v>44</v>
      </c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7" t="s">
        <v>45</v>
      </c>
      <c r="U35" s="36"/>
      <c r="V35" s="36"/>
      <c r="W35" s="36"/>
      <c r="X35" s="179" t="s">
        <v>46</v>
      </c>
      <c r="Y35" s="180"/>
      <c r="Z35" s="180"/>
      <c r="AA35" s="180"/>
      <c r="AB35" s="180"/>
      <c r="AC35" s="36"/>
      <c r="AD35" s="36"/>
      <c r="AE35" s="36"/>
      <c r="AF35" s="36"/>
      <c r="AG35" s="36"/>
      <c r="AH35" s="36"/>
      <c r="AI35" s="36"/>
      <c r="AJ35" s="36"/>
      <c r="AK35" s="181">
        <f>SUM(AK26:AK33)</f>
        <v>0</v>
      </c>
      <c r="AL35" s="180"/>
      <c r="AM35" s="180"/>
      <c r="AN35" s="180"/>
      <c r="AO35" s="182"/>
      <c r="AP35" s="34"/>
      <c r="AQ35" s="34"/>
      <c r="AR35" s="28"/>
    </row>
    <row r="36" spans="2:57" s="1" customFormat="1" ht="6.95" customHeight="1">
      <c r="B36" s="28"/>
      <c r="AR36" s="28"/>
    </row>
    <row r="37" spans="2:57" s="1" customFormat="1" ht="14.45" customHeight="1">
      <c r="B37" s="28"/>
      <c r="AR37" s="28"/>
    </row>
    <row r="38" spans="2:57" ht="14.45" customHeight="1">
      <c r="B38" s="16"/>
      <c r="AR38" s="16"/>
    </row>
    <row r="39" spans="2:57" ht="14.45" customHeight="1">
      <c r="B39" s="16"/>
      <c r="AR39" s="16"/>
    </row>
    <row r="40" spans="2:57" ht="14.45" customHeight="1">
      <c r="B40" s="16"/>
      <c r="AR40" s="16"/>
    </row>
    <row r="41" spans="2:57" ht="14.45" customHeight="1">
      <c r="B41" s="16"/>
      <c r="AR41" s="16"/>
    </row>
    <row r="42" spans="2:57" ht="14.45" customHeight="1">
      <c r="B42" s="16"/>
      <c r="AR42" s="16"/>
    </row>
    <row r="43" spans="2:57" ht="14.45" customHeight="1">
      <c r="B43" s="16"/>
      <c r="AR43" s="16"/>
    </row>
    <row r="44" spans="2:57" ht="14.45" customHeight="1">
      <c r="B44" s="16"/>
      <c r="AR44" s="16"/>
    </row>
    <row r="45" spans="2:57" ht="14.45" customHeight="1">
      <c r="B45" s="16"/>
      <c r="AR45" s="16"/>
    </row>
    <row r="46" spans="2:57" ht="14.45" customHeight="1">
      <c r="B46" s="16"/>
      <c r="AR46" s="16"/>
    </row>
    <row r="47" spans="2:57" ht="14.45" customHeight="1">
      <c r="B47" s="16"/>
      <c r="AR47" s="16"/>
    </row>
    <row r="48" spans="2:57" ht="14.45" customHeight="1">
      <c r="B48" s="16"/>
      <c r="AR48" s="16"/>
    </row>
    <row r="49" spans="2:44" s="1" customFormat="1" ht="14.45" customHeight="1">
      <c r="B49" s="28"/>
      <c r="D49" s="38" t="s">
        <v>47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8" t="s">
        <v>48</v>
      </c>
      <c r="AI49" s="39"/>
      <c r="AJ49" s="39"/>
      <c r="AK49" s="39"/>
      <c r="AL49" s="39"/>
      <c r="AM49" s="39"/>
      <c r="AN49" s="39"/>
      <c r="AO49" s="39"/>
      <c r="AR49" s="28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2.75">
      <c r="B60" s="28"/>
      <c r="D60" s="40" t="s">
        <v>49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40" t="s">
        <v>50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40" t="s">
        <v>49</v>
      </c>
      <c r="AI60" s="30"/>
      <c r="AJ60" s="30"/>
      <c r="AK60" s="30"/>
      <c r="AL60" s="30"/>
      <c r="AM60" s="40" t="s">
        <v>50</v>
      </c>
      <c r="AN60" s="30"/>
      <c r="AO60" s="30"/>
      <c r="AR60" s="28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2.75">
      <c r="B64" s="28"/>
      <c r="D64" s="38" t="s">
        <v>51</v>
      </c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8" t="s">
        <v>52</v>
      </c>
      <c r="AI64" s="39"/>
      <c r="AJ64" s="39"/>
      <c r="AK64" s="39"/>
      <c r="AL64" s="39"/>
      <c r="AM64" s="39"/>
      <c r="AN64" s="39"/>
      <c r="AO64" s="39"/>
      <c r="AR64" s="28"/>
    </row>
    <row r="65" spans="2:44">
      <c r="B65" s="16"/>
      <c r="AR65" s="16"/>
    </row>
    <row r="66" spans="2:44">
      <c r="B66" s="16"/>
      <c r="AR66" s="16"/>
    </row>
    <row r="67" spans="2:44">
      <c r="B67" s="16"/>
      <c r="AR67" s="16"/>
    </row>
    <row r="68" spans="2:44">
      <c r="B68" s="16"/>
      <c r="AR68" s="16"/>
    </row>
    <row r="69" spans="2:44">
      <c r="B69" s="16"/>
      <c r="AR69" s="16"/>
    </row>
    <row r="70" spans="2:44">
      <c r="B70" s="16"/>
      <c r="AR70" s="16"/>
    </row>
    <row r="71" spans="2:44">
      <c r="B71" s="16"/>
      <c r="AR71" s="16"/>
    </row>
    <row r="72" spans="2:44">
      <c r="B72" s="16"/>
      <c r="AR72" s="16"/>
    </row>
    <row r="73" spans="2:44">
      <c r="B73" s="16"/>
      <c r="AR73" s="16"/>
    </row>
    <row r="74" spans="2:44">
      <c r="B74" s="16"/>
      <c r="AR74" s="16"/>
    </row>
    <row r="75" spans="2:44" s="1" customFormat="1" ht="12.75">
      <c r="B75" s="28"/>
      <c r="D75" s="40" t="s">
        <v>49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40" t="s">
        <v>50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40" t="s">
        <v>49</v>
      </c>
      <c r="AI75" s="30"/>
      <c r="AJ75" s="30"/>
      <c r="AK75" s="30"/>
      <c r="AL75" s="30"/>
      <c r="AM75" s="40" t="s">
        <v>50</v>
      </c>
      <c r="AN75" s="30"/>
      <c r="AO75" s="30"/>
      <c r="AR75" s="28"/>
    </row>
    <row r="76" spans="2:44" s="1" customFormat="1">
      <c r="B76" s="28"/>
      <c r="AR76" s="28"/>
    </row>
    <row r="77" spans="2:44" s="1" customFormat="1" ht="6.95" customHeight="1"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28"/>
    </row>
    <row r="81" spans="1:90" s="1" customFormat="1" ht="6.95" customHeight="1"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28"/>
    </row>
    <row r="82" spans="1:90" s="1" customFormat="1" ht="24.95" customHeight="1">
      <c r="B82" s="28"/>
      <c r="C82" s="17" t="s">
        <v>53</v>
      </c>
      <c r="AR82" s="28"/>
    </row>
    <row r="83" spans="1:90" s="1" customFormat="1" ht="6.95" customHeight="1">
      <c r="B83" s="28"/>
      <c r="AR83" s="28"/>
    </row>
    <row r="84" spans="1:90" s="3" customFormat="1" ht="12" customHeight="1">
      <c r="B84" s="45"/>
      <c r="C84" s="23" t="s">
        <v>12</v>
      </c>
      <c r="L84" s="3" t="str">
        <f>K5</f>
        <v>RE150324U</v>
      </c>
      <c r="AR84" s="45"/>
    </row>
    <row r="85" spans="1:90" s="4" customFormat="1" ht="36.950000000000003" customHeight="1">
      <c r="B85" s="46"/>
      <c r="C85" s="47" t="s">
        <v>15</v>
      </c>
      <c r="L85" s="167" t="str">
        <f>K6</f>
        <v>Kultúrna trojbodka v južnej časti Námestia Slobody v Humennom</v>
      </c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R85" s="46"/>
    </row>
    <row r="86" spans="1:90" s="1" customFormat="1" ht="6.95" customHeight="1">
      <c r="B86" s="28"/>
      <c r="AR86" s="28"/>
    </row>
    <row r="87" spans="1:90" s="1" customFormat="1" ht="12" customHeight="1">
      <c r="B87" s="28"/>
      <c r="C87" s="23" t="s">
        <v>19</v>
      </c>
      <c r="L87" s="48" t="str">
        <f>IF(K8="","",K8)</f>
        <v>Humenné</v>
      </c>
      <c r="AI87" s="23" t="s">
        <v>21</v>
      </c>
      <c r="AM87" s="169" t="str">
        <f>IF(AN8= "","",AN8)</f>
        <v>22. 3. 2024</v>
      </c>
      <c r="AN87" s="169"/>
      <c r="AR87" s="28"/>
    </row>
    <row r="88" spans="1:90" s="1" customFormat="1" ht="6.95" customHeight="1">
      <c r="B88" s="28"/>
      <c r="AR88" s="28"/>
    </row>
    <row r="89" spans="1:90" s="1" customFormat="1" ht="15.2" customHeight="1">
      <c r="B89" s="28"/>
      <c r="C89" s="23" t="s">
        <v>23</v>
      </c>
      <c r="L89" s="3" t="str">
        <f>IF(E11= "","",E11)</f>
        <v>Mesto Humenné</v>
      </c>
      <c r="AI89" s="23" t="s">
        <v>29</v>
      </c>
      <c r="AM89" s="170" t="str">
        <f>IF(E17="","",E17)</f>
        <v xml:space="preserve"> </v>
      </c>
      <c r="AN89" s="171"/>
      <c r="AO89" s="171"/>
      <c r="AP89" s="171"/>
      <c r="AR89" s="28"/>
      <c r="AS89" s="172" t="s">
        <v>54</v>
      </c>
      <c r="AT89" s="173"/>
      <c r="AU89" s="50"/>
      <c r="AV89" s="50"/>
      <c r="AW89" s="50"/>
      <c r="AX89" s="50"/>
      <c r="AY89" s="50"/>
      <c r="AZ89" s="50"/>
      <c r="BA89" s="50"/>
      <c r="BB89" s="50"/>
      <c r="BC89" s="50"/>
      <c r="BD89" s="51"/>
    </row>
    <row r="90" spans="1:90" s="1" customFormat="1" ht="15.2" customHeight="1">
      <c r="B90" s="28"/>
      <c r="C90" s="23" t="s">
        <v>27</v>
      </c>
      <c r="L90" s="3" t="str">
        <f>IF(E14= "Vyplň údaj","",E14)</f>
        <v/>
      </c>
      <c r="AI90" s="23" t="s">
        <v>32</v>
      </c>
      <c r="AM90" s="170" t="str">
        <f>IF(E20="","",E20)</f>
        <v xml:space="preserve"> </v>
      </c>
      <c r="AN90" s="171"/>
      <c r="AO90" s="171"/>
      <c r="AP90" s="171"/>
      <c r="AR90" s="28"/>
      <c r="AS90" s="174"/>
      <c r="AT90" s="175"/>
      <c r="BD90" s="53"/>
    </row>
    <row r="91" spans="1:90" s="1" customFormat="1" ht="10.9" customHeight="1">
      <c r="B91" s="28"/>
      <c r="AR91" s="28"/>
      <c r="AS91" s="174"/>
      <c r="AT91" s="175"/>
      <c r="BD91" s="53"/>
    </row>
    <row r="92" spans="1:90" s="1" customFormat="1" ht="29.25" customHeight="1">
      <c r="B92" s="28"/>
      <c r="C92" s="162" t="s">
        <v>55</v>
      </c>
      <c r="D92" s="163"/>
      <c r="E92" s="163"/>
      <c r="F92" s="163"/>
      <c r="G92" s="163"/>
      <c r="H92" s="54"/>
      <c r="I92" s="164" t="s">
        <v>56</v>
      </c>
      <c r="J92" s="163"/>
      <c r="K92" s="163"/>
      <c r="L92" s="163"/>
      <c r="M92" s="163"/>
      <c r="N92" s="163"/>
      <c r="O92" s="163"/>
      <c r="P92" s="163"/>
      <c r="Q92" s="163"/>
      <c r="R92" s="163"/>
      <c r="S92" s="163"/>
      <c r="T92" s="163"/>
      <c r="U92" s="163"/>
      <c r="V92" s="163"/>
      <c r="W92" s="163"/>
      <c r="X92" s="163"/>
      <c r="Y92" s="163"/>
      <c r="Z92" s="163"/>
      <c r="AA92" s="163"/>
      <c r="AB92" s="163"/>
      <c r="AC92" s="163"/>
      <c r="AD92" s="163"/>
      <c r="AE92" s="163"/>
      <c r="AF92" s="163"/>
      <c r="AG92" s="165" t="s">
        <v>57</v>
      </c>
      <c r="AH92" s="163"/>
      <c r="AI92" s="163"/>
      <c r="AJ92" s="163"/>
      <c r="AK92" s="163"/>
      <c r="AL92" s="163"/>
      <c r="AM92" s="163"/>
      <c r="AN92" s="164" t="s">
        <v>58</v>
      </c>
      <c r="AO92" s="163"/>
      <c r="AP92" s="166"/>
      <c r="AQ92" s="55" t="s">
        <v>59</v>
      </c>
      <c r="AR92" s="28"/>
      <c r="AS92" s="56" t="s">
        <v>60</v>
      </c>
      <c r="AT92" s="57" t="s">
        <v>61</v>
      </c>
      <c r="AU92" s="57" t="s">
        <v>62</v>
      </c>
      <c r="AV92" s="57" t="s">
        <v>63</v>
      </c>
      <c r="AW92" s="57" t="s">
        <v>64</v>
      </c>
      <c r="AX92" s="57" t="s">
        <v>65</v>
      </c>
      <c r="AY92" s="57" t="s">
        <v>66</v>
      </c>
      <c r="AZ92" s="57" t="s">
        <v>67</v>
      </c>
      <c r="BA92" s="57" t="s">
        <v>68</v>
      </c>
      <c r="BB92" s="57" t="s">
        <v>69</v>
      </c>
      <c r="BC92" s="57" t="s">
        <v>70</v>
      </c>
      <c r="BD92" s="58" t="s">
        <v>71</v>
      </c>
    </row>
    <row r="93" spans="1:90" s="1" customFormat="1" ht="10.9" customHeight="1">
      <c r="B93" s="28"/>
      <c r="AR93" s="28"/>
      <c r="AS93" s="59"/>
      <c r="AT93" s="50"/>
      <c r="AU93" s="50"/>
      <c r="AV93" s="50"/>
      <c r="AW93" s="50"/>
      <c r="AX93" s="50"/>
      <c r="AY93" s="50"/>
      <c r="AZ93" s="50"/>
      <c r="BA93" s="50"/>
      <c r="BB93" s="50"/>
      <c r="BC93" s="50"/>
      <c r="BD93" s="51"/>
    </row>
    <row r="94" spans="1:90" s="5" customFormat="1" ht="32.450000000000003" customHeight="1">
      <c r="B94" s="60"/>
      <c r="C94" s="61" t="s">
        <v>72</v>
      </c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186">
        <f>ROUND(AG95,2)</f>
        <v>0</v>
      </c>
      <c r="AH94" s="186"/>
      <c r="AI94" s="186"/>
      <c r="AJ94" s="186"/>
      <c r="AK94" s="186"/>
      <c r="AL94" s="186"/>
      <c r="AM94" s="186"/>
      <c r="AN94" s="187">
        <f>SUM(AG94,AT94)</f>
        <v>0</v>
      </c>
      <c r="AO94" s="187"/>
      <c r="AP94" s="187"/>
      <c r="AQ94" s="64" t="s">
        <v>1</v>
      </c>
      <c r="AR94" s="60"/>
      <c r="AS94" s="65">
        <f>ROUND(AS95,2)</f>
        <v>0</v>
      </c>
      <c r="AT94" s="66">
        <f>ROUND(SUM(AV94:AW94),2)</f>
        <v>0</v>
      </c>
      <c r="AU94" s="67">
        <f>ROUND(AU95,5)</f>
        <v>0</v>
      </c>
      <c r="AV94" s="66">
        <f>ROUND(AZ94*L29,2)</f>
        <v>0</v>
      </c>
      <c r="AW94" s="66">
        <f>ROUND(BA94*L30,2)</f>
        <v>0</v>
      </c>
      <c r="AX94" s="66">
        <f>ROUND(BB94*L29,2)</f>
        <v>0</v>
      </c>
      <c r="AY94" s="66">
        <f>ROUND(BC94*L30,2)</f>
        <v>0</v>
      </c>
      <c r="AZ94" s="66">
        <f>ROUND(AZ95,2)</f>
        <v>0</v>
      </c>
      <c r="BA94" s="66">
        <f>ROUND(BA95,2)</f>
        <v>0</v>
      </c>
      <c r="BB94" s="66">
        <f>ROUND(BB95,2)</f>
        <v>0</v>
      </c>
      <c r="BC94" s="66">
        <f>ROUND(BC95,2)</f>
        <v>0</v>
      </c>
      <c r="BD94" s="68">
        <f>ROUND(BD95,2)</f>
        <v>0</v>
      </c>
      <c r="BS94" s="69" t="s">
        <v>73</v>
      </c>
      <c r="BT94" s="69" t="s">
        <v>74</v>
      </c>
      <c r="BV94" s="69" t="s">
        <v>75</v>
      </c>
      <c r="BW94" s="69" t="s">
        <v>4</v>
      </c>
      <c r="BX94" s="69" t="s">
        <v>76</v>
      </c>
      <c r="CL94" s="69" t="s">
        <v>1</v>
      </c>
    </row>
    <row r="95" spans="1:90" s="6" customFormat="1" ht="24.75" customHeight="1">
      <c r="A95" s="70" t="s">
        <v>77</v>
      </c>
      <c r="B95" s="71"/>
      <c r="C95" s="72"/>
      <c r="D95" s="185" t="s">
        <v>13</v>
      </c>
      <c r="E95" s="185"/>
      <c r="F95" s="185"/>
      <c r="G95" s="185"/>
      <c r="H95" s="185"/>
      <c r="I95" s="73"/>
      <c r="J95" s="185" t="s">
        <v>16</v>
      </c>
      <c r="K95" s="185"/>
      <c r="L95" s="185"/>
      <c r="M95" s="185"/>
      <c r="N95" s="185"/>
      <c r="O95" s="185"/>
      <c r="P95" s="185"/>
      <c r="Q95" s="185"/>
      <c r="R95" s="185"/>
      <c r="S95" s="185"/>
      <c r="T95" s="185"/>
      <c r="U95" s="185"/>
      <c r="V95" s="185"/>
      <c r="W95" s="185"/>
      <c r="X95" s="185"/>
      <c r="Y95" s="185"/>
      <c r="Z95" s="185"/>
      <c r="AA95" s="185"/>
      <c r="AB95" s="185"/>
      <c r="AC95" s="185"/>
      <c r="AD95" s="185"/>
      <c r="AE95" s="185"/>
      <c r="AF95" s="185"/>
      <c r="AG95" s="183">
        <f>'RE150324U - Kultúrna troj...'!J28</f>
        <v>0</v>
      </c>
      <c r="AH95" s="184"/>
      <c r="AI95" s="184"/>
      <c r="AJ95" s="184"/>
      <c r="AK95" s="184"/>
      <c r="AL95" s="184"/>
      <c r="AM95" s="184"/>
      <c r="AN95" s="183">
        <f>SUM(AG95,AT95)</f>
        <v>0</v>
      </c>
      <c r="AO95" s="184"/>
      <c r="AP95" s="184"/>
      <c r="AQ95" s="74" t="s">
        <v>78</v>
      </c>
      <c r="AR95" s="71"/>
      <c r="AS95" s="75">
        <v>0</v>
      </c>
      <c r="AT95" s="76">
        <f>ROUND(SUM(AV95:AW95),2)</f>
        <v>0</v>
      </c>
      <c r="AU95" s="77">
        <f>'RE150324U - Kultúrna troj...'!P127</f>
        <v>0</v>
      </c>
      <c r="AV95" s="76">
        <f>'RE150324U - Kultúrna troj...'!J31</f>
        <v>0</v>
      </c>
      <c r="AW95" s="76">
        <f>'RE150324U - Kultúrna troj...'!J32</f>
        <v>0</v>
      </c>
      <c r="AX95" s="76">
        <f>'RE150324U - Kultúrna troj...'!J33</f>
        <v>0</v>
      </c>
      <c r="AY95" s="76">
        <f>'RE150324U - Kultúrna troj...'!J34</f>
        <v>0</v>
      </c>
      <c r="AZ95" s="76">
        <f>'RE150324U - Kultúrna troj...'!F31</f>
        <v>0</v>
      </c>
      <c r="BA95" s="76">
        <f>'RE150324U - Kultúrna troj...'!F32</f>
        <v>0</v>
      </c>
      <c r="BB95" s="76">
        <f>'RE150324U - Kultúrna troj...'!F33</f>
        <v>0</v>
      </c>
      <c r="BC95" s="76">
        <f>'RE150324U - Kultúrna troj...'!F34</f>
        <v>0</v>
      </c>
      <c r="BD95" s="78">
        <f>'RE150324U - Kultúrna troj...'!F35</f>
        <v>0</v>
      </c>
      <c r="BT95" s="79" t="s">
        <v>79</v>
      </c>
      <c r="BU95" s="79" t="s">
        <v>80</v>
      </c>
      <c r="BV95" s="79" t="s">
        <v>75</v>
      </c>
      <c r="BW95" s="79" t="s">
        <v>4</v>
      </c>
      <c r="BX95" s="79" t="s">
        <v>76</v>
      </c>
      <c r="CL95" s="79" t="s">
        <v>1</v>
      </c>
    </row>
    <row r="96" spans="1:90" s="1" customFormat="1" ht="30" customHeight="1">
      <c r="B96" s="28"/>
      <c r="AR96" s="28"/>
    </row>
    <row r="97" spans="2:44" s="1" customFormat="1" ht="6.95" customHeight="1">
      <c r="B97" s="41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28"/>
    </row>
  </sheetData>
  <mergeCells count="42">
    <mergeCell ref="AK30:AO30"/>
    <mergeCell ref="L30:P30"/>
    <mergeCell ref="W31:AE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N95:AP95"/>
    <mergeCell ref="AG95:AM95"/>
    <mergeCell ref="D95:H95"/>
    <mergeCell ref="J95:AF95"/>
    <mergeCell ref="AG94:AM94"/>
    <mergeCell ref="AN94:AP94"/>
    <mergeCell ref="AR2:BE2"/>
    <mergeCell ref="C92:G92"/>
    <mergeCell ref="I92:AF92"/>
    <mergeCell ref="AG92:AM92"/>
    <mergeCell ref="AN92:AP92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</mergeCells>
  <hyperlinks>
    <hyperlink ref="A95" location="'RE150324U - Kultúrna troj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89"/>
  <sheetViews>
    <sheetView showGridLines="0" tabSelected="1" workbookViewId="0">
      <selection activeCell="F12" sqref="F12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0" t="s">
        <v>5</v>
      </c>
      <c r="M2" s="161"/>
      <c r="N2" s="161"/>
      <c r="O2" s="161"/>
      <c r="P2" s="161"/>
      <c r="Q2" s="161"/>
      <c r="R2" s="161"/>
      <c r="S2" s="161"/>
      <c r="T2" s="161"/>
      <c r="U2" s="161"/>
      <c r="V2" s="161"/>
      <c r="AT2" s="13" t="s">
        <v>4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74</v>
      </c>
    </row>
    <row r="4" spans="2:46" ht="24.95" customHeight="1">
      <c r="B4" s="16"/>
      <c r="D4" s="17" t="s">
        <v>81</v>
      </c>
      <c r="L4" s="16"/>
      <c r="M4" s="80" t="s">
        <v>9</v>
      </c>
      <c r="AT4" s="13" t="s">
        <v>3</v>
      </c>
    </row>
    <row r="5" spans="2:46" ht="6.95" customHeight="1">
      <c r="B5" s="16"/>
      <c r="L5" s="16"/>
    </row>
    <row r="6" spans="2:46" s="1" customFormat="1" ht="12" customHeight="1">
      <c r="B6" s="28"/>
      <c r="D6" s="23" t="s">
        <v>15</v>
      </c>
      <c r="F6" s="1" t="s">
        <v>329</v>
      </c>
      <c r="L6" s="28"/>
    </row>
    <row r="7" spans="2:46" s="1" customFormat="1" ht="30" customHeight="1">
      <c r="B7" s="28"/>
      <c r="E7" s="167"/>
      <c r="F7" s="199"/>
      <c r="G7" s="199"/>
      <c r="H7" s="199"/>
      <c r="L7" s="28"/>
    </row>
    <row r="8" spans="2:46" s="1" customFormat="1">
      <c r="B8" s="28"/>
      <c r="L8" s="28"/>
    </row>
    <row r="9" spans="2:46" s="1" customFormat="1" ht="12" customHeight="1">
      <c r="B9" s="28"/>
      <c r="D9" s="23" t="s">
        <v>17</v>
      </c>
      <c r="F9" s="21" t="s">
        <v>1</v>
      </c>
      <c r="I9" s="23" t="s">
        <v>18</v>
      </c>
      <c r="J9" s="21" t="s">
        <v>1</v>
      </c>
      <c r="L9" s="28"/>
    </row>
    <row r="10" spans="2:46" s="1" customFormat="1" ht="12" customHeight="1">
      <c r="B10" s="28"/>
      <c r="D10" s="23" t="s">
        <v>19</v>
      </c>
      <c r="F10" s="21"/>
      <c r="I10" s="23" t="s">
        <v>21</v>
      </c>
      <c r="J10" s="49"/>
      <c r="L10" s="28"/>
    </row>
    <row r="11" spans="2:46" s="1" customFormat="1" ht="10.9" customHeight="1">
      <c r="B11" s="28"/>
      <c r="L11" s="28"/>
    </row>
    <row r="12" spans="2:46" s="1" customFormat="1" ht="12" customHeight="1">
      <c r="B12" s="28"/>
      <c r="D12" s="23" t="s">
        <v>23</v>
      </c>
      <c r="I12" s="23" t="s">
        <v>24</v>
      </c>
      <c r="J12" s="21" t="s">
        <v>1</v>
      </c>
      <c r="L12" s="28"/>
    </row>
    <row r="13" spans="2:46" s="1" customFormat="1" ht="18" customHeight="1">
      <c r="B13" s="28"/>
      <c r="E13" s="21"/>
      <c r="I13" s="23" t="s">
        <v>26</v>
      </c>
      <c r="J13" s="21" t="s">
        <v>1</v>
      </c>
      <c r="L13" s="28"/>
    </row>
    <row r="14" spans="2:46" s="1" customFormat="1" ht="6.95" customHeight="1">
      <c r="B14" s="28"/>
      <c r="L14" s="28"/>
    </row>
    <row r="15" spans="2:46" s="1" customFormat="1" ht="12" customHeight="1">
      <c r="B15" s="28"/>
      <c r="D15" s="23" t="s">
        <v>27</v>
      </c>
      <c r="I15" s="23" t="s">
        <v>24</v>
      </c>
      <c r="J15" s="24" t="str">
        <f>'Rekapitulácia stavby'!AN13</f>
        <v>Vyplň údaj</v>
      </c>
      <c r="L15" s="28"/>
    </row>
    <row r="16" spans="2:46" s="1" customFormat="1" ht="18" customHeight="1">
      <c r="B16" s="28"/>
      <c r="E16" s="200" t="str">
        <f>'Rekapitulácia stavby'!E14</f>
        <v>Vyplň údaj</v>
      </c>
      <c r="F16" s="191"/>
      <c r="G16" s="191"/>
      <c r="H16" s="191"/>
      <c r="I16" s="23" t="s">
        <v>26</v>
      </c>
      <c r="J16" s="24" t="str">
        <f>'Rekapitulácia stavby'!AN14</f>
        <v>Vyplň údaj</v>
      </c>
      <c r="L16" s="28"/>
    </row>
    <row r="17" spans="2:52" s="1" customFormat="1" ht="6.95" customHeight="1">
      <c r="B17" s="28"/>
      <c r="L17" s="28"/>
    </row>
    <row r="18" spans="2:52" s="1" customFormat="1" ht="12" customHeight="1">
      <c r="B18" s="28"/>
      <c r="D18" s="23" t="s">
        <v>29</v>
      </c>
      <c r="I18" s="23" t="s">
        <v>24</v>
      </c>
      <c r="J18" s="21" t="str">
        <f>IF('Rekapitulácia stavby'!AN16="","",'Rekapitulácia stavby'!AN16)</f>
        <v/>
      </c>
      <c r="L18" s="28"/>
    </row>
    <row r="19" spans="2:52" s="1" customFormat="1" ht="18" customHeight="1">
      <c r="B19" s="28"/>
      <c r="E19" s="21" t="str">
        <f>IF('Rekapitulácia stavby'!E17="","",'Rekapitulácia stavby'!E17)</f>
        <v xml:space="preserve"> </v>
      </c>
      <c r="I19" s="23" t="s">
        <v>26</v>
      </c>
      <c r="J19" s="21" t="str">
        <f>IF('Rekapitulácia stavby'!AN17="","",'Rekapitulácia stavby'!AN17)</f>
        <v/>
      </c>
      <c r="L19" s="28"/>
    </row>
    <row r="20" spans="2:52" s="1" customFormat="1" ht="6.95" customHeight="1">
      <c r="B20" s="28"/>
      <c r="L20" s="28"/>
    </row>
    <row r="21" spans="2:52" s="1" customFormat="1" ht="12" customHeight="1">
      <c r="B21" s="28"/>
      <c r="D21" s="23" t="s">
        <v>32</v>
      </c>
      <c r="I21" s="23" t="s">
        <v>24</v>
      </c>
      <c r="J21" s="21" t="str">
        <f>IF('Rekapitulácia stavby'!AN19="","",'Rekapitulácia stavby'!AN19)</f>
        <v/>
      </c>
      <c r="L21" s="28"/>
    </row>
    <row r="22" spans="2:52" s="1" customFormat="1" ht="18" customHeight="1">
      <c r="B22" s="28"/>
      <c r="E22" s="21" t="str">
        <f>IF('Rekapitulácia stavby'!E20="","",'Rekapitulácia stavby'!E20)</f>
        <v xml:space="preserve"> </v>
      </c>
      <c r="I22" s="23" t="s">
        <v>26</v>
      </c>
      <c r="J22" s="21" t="str">
        <f>IF('Rekapitulácia stavby'!AN20="","",'Rekapitulácia stavby'!AN20)</f>
        <v/>
      </c>
      <c r="L22" s="28"/>
    </row>
    <row r="23" spans="2:52" s="1" customFormat="1" ht="6.95" customHeight="1">
      <c r="B23" s="28"/>
      <c r="L23" s="28"/>
    </row>
    <row r="24" spans="2:52" s="1" customFormat="1" ht="12" customHeight="1">
      <c r="B24" s="28"/>
      <c r="D24" s="23" t="s">
        <v>33</v>
      </c>
      <c r="L24" s="28"/>
    </row>
    <row r="25" spans="2:52" s="7" customFormat="1" ht="16.5" customHeight="1">
      <c r="B25" s="81"/>
      <c r="E25" s="195" t="s">
        <v>1</v>
      </c>
      <c r="F25" s="195"/>
      <c r="G25" s="195"/>
      <c r="H25" s="195"/>
      <c r="L25" s="81"/>
    </row>
    <row r="26" spans="2:52" s="1" customFormat="1" ht="6.95" customHeight="1">
      <c r="B26" s="28"/>
      <c r="L26" s="28"/>
    </row>
    <row r="27" spans="2:52" s="1" customFormat="1" ht="6.95" customHeight="1">
      <c r="B27" s="28"/>
      <c r="D27" s="50"/>
      <c r="E27" s="50"/>
      <c r="F27" s="50"/>
      <c r="G27" s="50"/>
      <c r="H27" s="50"/>
      <c r="I27" s="50"/>
      <c r="J27" s="50"/>
      <c r="K27" s="50"/>
      <c r="L27" s="28"/>
    </row>
    <row r="28" spans="2:52" s="1" customFormat="1" ht="25.35" customHeight="1">
      <c r="B28" s="28"/>
      <c r="D28" s="82" t="s">
        <v>34</v>
      </c>
      <c r="J28" s="63">
        <f>ROUND(J127, 2)</f>
        <v>0</v>
      </c>
      <c r="L28" s="28"/>
    </row>
    <row r="29" spans="2:52" s="1" customFormat="1" ht="6.95" customHeight="1">
      <c r="B29" s="28"/>
      <c r="D29" s="50"/>
      <c r="E29" s="50"/>
      <c r="F29" s="50"/>
      <c r="G29" s="50"/>
      <c r="H29" s="50"/>
      <c r="I29" s="50"/>
      <c r="J29" s="50"/>
      <c r="K29" s="50"/>
      <c r="L29" s="83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84"/>
      <c r="AZ29" s="84"/>
    </row>
    <row r="30" spans="2:52" s="1" customFormat="1" ht="14.45" customHeight="1">
      <c r="B30" s="28"/>
      <c r="F30" s="31" t="s">
        <v>36</v>
      </c>
      <c r="I30" s="31" t="s">
        <v>35</v>
      </c>
      <c r="J30" s="31" t="s">
        <v>37</v>
      </c>
      <c r="L30" s="83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</row>
    <row r="31" spans="2:52" s="1" customFormat="1" ht="14.45" customHeight="1">
      <c r="B31" s="28"/>
      <c r="D31" s="52" t="s">
        <v>38</v>
      </c>
      <c r="E31" s="33" t="s">
        <v>39</v>
      </c>
      <c r="F31" s="85">
        <f>ROUND((SUM(BE127:BE188)),  2)</f>
        <v>0</v>
      </c>
      <c r="G31" s="84"/>
      <c r="H31" s="84"/>
      <c r="I31" s="86">
        <v>0.2</v>
      </c>
      <c r="J31" s="85">
        <f>ROUND(((SUM(BE127:BE188))*I31),  2)</f>
        <v>0</v>
      </c>
      <c r="L31" s="28"/>
    </row>
    <row r="32" spans="2:52" s="1" customFormat="1" ht="14.45" customHeight="1">
      <c r="B32" s="28"/>
      <c r="E32" s="33" t="s">
        <v>40</v>
      </c>
      <c r="F32" s="85">
        <f>ROUND((SUM(BF127:BF188)),  2)</f>
        <v>0</v>
      </c>
      <c r="G32" s="84"/>
      <c r="H32" s="84"/>
      <c r="I32" s="86">
        <v>0.2</v>
      </c>
      <c r="J32" s="85">
        <f>ROUND(((SUM(BF127:BF188))*I32),  2)</f>
        <v>0</v>
      </c>
      <c r="L32" s="28"/>
    </row>
    <row r="33" spans="2:52" s="1" customFormat="1" ht="14.45" hidden="1" customHeight="1">
      <c r="B33" s="28"/>
      <c r="E33" s="23" t="s">
        <v>41</v>
      </c>
      <c r="F33" s="87">
        <f>ROUND((SUM(BG127:BG188)),  2)</f>
        <v>0</v>
      </c>
      <c r="I33" s="88">
        <v>0.2</v>
      </c>
      <c r="J33" s="87">
        <f>0</f>
        <v>0</v>
      </c>
      <c r="L33" s="83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</row>
    <row r="34" spans="2:52" s="1" customFormat="1" ht="14.45" hidden="1" customHeight="1">
      <c r="B34" s="28"/>
      <c r="E34" s="23" t="s">
        <v>42</v>
      </c>
      <c r="F34" s="87">
        <f>ROUND((SUM(BH127:BH188)),  2)</f>
        <v>0</v>
      </c>
      <c r="I34" s="88">
        <v>0.2</v>
      </c>
      <c r="J34" s="87">
        <f>0</f>
        <v>0</v>
      </c>
      <c r="L34" s="28"/>
    </row>
    <row r="35" spans="2:52" s="1" customFormat="1" ht="14.45" hidden="1" customHeight="1">
      <c r="B35" s="28"/>
      <c r="E35" s="33" t="s">
        <v>43</v>
      </c>
      <c r="F35" s="85">
        <f>ROUND((SUM(BI127:BI188)),  2)</f>
        <v>0</v>
      </c>
      <c r="G35" s="84"/>
      <c r="H35" s="84"/>
      <c r="I35" s="86">
        <v>0</v>
      </c>
      <c r="J35" s="85">
        <f>0</f>
        <v>0</v>
      </c>
      <c r="L35" s="28"/>
    </row>
    <row r="36" spans="2:52" s="1" customFormat="1" ht="6.95" customHeight="1">
      <c r="B36" s="28"/>
      <c r="L36" s="28"/>
    </row>
    <row r="37" spans="2:52" s="1" customFormat="1" ht="25.35" customHeight="1">
      <c r="B37" s="28"/>
      <c r="C37" s="89"/>
      <c r="D37" s="90" t="s">
        <v>44</v>
      </c>
      <c r="E37" s="54"/>
      <c r="F37" s="54"/>
      <c r="G37" s="91" t="s">
        <v>45</v>
      </c>
      <c r="H37" s="92" t="s">
        <v>46</v>
      </c>
      <c r="I37" s="54"/>
      <c r="J37" s="93">
        <f>SUM(J28:J35)</f>
        <v>0</v>
      </c>
      <c r="K37" s="94"/>
      <c r="L37" s="28"/>
    </row>
    <row r="38" spans="2:52" s="1" customFormat="1" ht="14.45" customHeight="1">
      <c r="B38" s="28"/>
      <c r="L38" s="28"/>
    </row>
    <row r="39" spans="2:52" ht="14.45" customHeight="1">
      <c r="B39" s="16"/>
      <c r="L39" s="16"/>
    </row>
    <row r="40" spans="2:52" ht="14.45" customHeight="1">
      <c r="B40" s="16"/>
      <c r="L40" s="16"/>
    </row>
    <row r="41" spans="2:52" ht="14.45" customHeight="1">
      <c r="B41" s="16"/>
      <c r="L41" s="16"/>
    </row>
    <row r="42" spans="2:52" ht="14.45" customHeight="1">
      <c r="B42" s="16"/>
      <c r="L42" s="16"/>
    </row>
    <row r="43" spans="2:52" ht="14.45" customHeight="1">
      <c r="B43" s="16"/>
      <c r="L43" s="16"/>
    </row>
    <row r="44" spans="2:52" ht="14.45" customHeight="1">
      <c r="B44" s="16"/>
      <c r="L44" s="16"/>
    </row>
    <row r="45" spans="2:52" ht="14.45" customHeight="1">
      <c r="B45" s="16"/>
      <c r="L45" s="16"/>
    </row>
    <row r="46" spans="2:52" ht="14.45" customHeight="1">
      <c r="B46" s="16"/>
      <c r="L46" s="16"/>
    </row>
    <row r="47" spans="2:52" ht="14.45" customHeight="1">
      <c r="B47" s="16"/>
      <c r="L47" s="16"/>
    </row>
    <row r="48" spans="2:5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38" t="s">
        <v>47</v>
      </c>
      <c r="E50" s="39"/>
      <c r="F50" s="39"/>
      <c r="G50" s="38" t="s">
        <v>48</v>
      </c>
      <c r="H50" s="39"/>
      <c r="I50" s="39"/>
      <c r="J50" s="39"/>
      <c r="K50" s="39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0" t="s">
        <v>49</v>
      </c>
      <c r="E61" s="30"/>
      <c r="F61" s="95" t="s">
        <v>50</v>
      </c>
      <c r="G61" s="40" t="s">
        <v>49</v>
      </c>
      <c r="H61" s="30"/>
      <c r="I61" s="30"/>
      <c r="J61" s="96" t="s">
        <v>50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38" t="s">
        <v>51</v>
      </c>
      <c r="E65" s="39"/>
      <c r="F65" s="39"/>
      <c r="G65" s="38" t="s">
        <v>52</v>
      </c>
      <c r="H65" s="39"/>
      <c r="I65" s="39"/>
      <c r="J65" s="39"/>
      <c r="K65" s="39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0" t="s">
        <v>49</v>
      </c>
      <c r="E76" s="30"/>
      <c r="F76" s="95" t="s">
        <v>50</v>
      </c>
      <c r="G76" s="40" t="s">
        <v>49</v>
      </c>
      <c r="H76" s="30"/>
      <c r="I76" s="30"/>
      <c r="J76" s="96" t="s">
        <v>50</v>
      </c>
      <c r="K76" s="30"/>
      <c r="L76" s="28"/>
    </row>
    <row r="77" spans="2:12" s="1" customFormat="1" ht="14.45" customHeight="1"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28"/>
    </row>
    <row r="81" spans="2:47" s="1" customFormat="1" ht="6.95" hidden="1" customHeight="1"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28"/>
    </row>
    <row r="82" spans="2:47" s="1" customFormat="1" ht="24.95" hidden="1" customHeight="1">
      <c r="B82" s="28"/>
      <c r="C82" s="17" t="s">
        <v>82</v>
      </c>
      <c r="L82" s="28"/>
    </row>
    <row r="83" spans="2:47" s="1" customFormat="1" ht="6.95" hidden="1" customHeight="1">
      <c r="B83" s="28"/>
      <c r="L83" s="28"/>
    </row>
    <row r="84" spans="2:47" s="1" customFormat="1" ht="12" hidden="1" customHeight="1">
      <c r="B84" s="28"/>
      <c r="C84" s="23" t="s">
        <v>15</v>
      </c>
      <c r="L84" s="28"/>
    </row>
    <row r="85" spans="2:47" s="1" customFormat="1" ht="30" hidden="1" customHeight="1">
      <c r="B85" s="28"/>
      <c r="E85" s="167">
        <f>E7</f>
        <v>0</v>
      </c>
      <c r="F85" s="199"/>
      <c r="G85" s="199"/>
      <c r="H85" s="199"/>
      <c r="L85" s="28"/>
    </row>
    <row r="86" spans="2:47" s="1" customFormat="1" ht="6.95" hidden="1" customHeight="1">
      <c r="B86" s="28"/>
      <c r="L86" s="28"/>
    </row>
    <row r="87" spans="2:47" s="1" customFormat="1" ht="12" hidden="1" customHeight="1">
      <c r="B87" s="28"/>
      <c r="C87" s="23" t="s">
        <v>19</v>
      </c>
      <c r="F87" s="21">
        <f>F10</f>
        <v>0</v>
      </c>
      <c r="I87" s="23" t="s">
        <v>21</v>
      </c>
      <c r="J87" s="49" t="str">
        <f>IF(J10="","",J10)</f>
        <v/>
      </c>
      <c r="L87" s="28"/>
    </row>
    <row r="88" spans="2:47" s="1" customFormat="1" ht="6.95" hidden="1" customHeight="1">
      <c r="B88" s="28"/>
      <c r="L88" s="28"/>
    </row>
    <row r="89" spans="2:47" s="1" customFormat="1" ht="15.2" hidden="1" customHeight="1">
      <c r="B89" s="28"/>
      <c r="C89" s="23" t="s">
        <v>23</v>
      </c>
      <c r="F89" s="21">
        <f>E13</f>
        <v>0</v>
      </c>
      <c r="I89" s="23" t="s">
        <v>29</v>
      </c>
      <c r="J89" s="26" t="str">
        <f>E19</f>
        <v xml:space="preserve"> </v>
      </c>
      <c r="L89" s="28"/>
    </row>
    <row r="90" spans="2:47" s="1" customFormat="1" ht="15.2" hidden="1" customHeight="1">
      <c r="B90" s="28"/>
      <c r="C90" s="23" t="s">
        <v>27</v>
      </c>
      <c r="F90" s="21" t="str">
        <f>IF(E16="","",E16)</f>
        <v>Vyplň údaj</v>
      </c>
      <c r="I90" s="23" t="s">
        <v>32</v>
      </c>
      <c r="J90" s="26" t="str">
        <f>E22</f>
        <v xml:space="preserve"> </v>
      </c>
      <c r="L90" s="28"/>
    </row>
    <row r="91" spans="2:47" s="1" customFormat="1" ht="10.35" hidden="1" customHeight="1">
      <c r="B91" s="28"/>
      <c r="L91" s="28"/>
    </row>
    <row r="92" spans="2:47" s="1" customFormat="1" ht="29.25" hidden="1" customHeight="1">
      <c r="B92" s="28"/>
      <c r="C92" s="97" t="s">
        <v>83</v>
      </c>
      <c r="D92" s="89"/>
      <c r="E92" s="89"/>
      <c r="F92" s="89"/>
      <c r="G92" s="89"/>
      <c r="H92" s="89"/>
      <c r="I92" s="89"/>
      <c r="J92" s="98" t="s">
        <v>84</v>
      </c>
      <c r="K92" s="89"/>
      <c r="L92" s="28"/>
    </row>
    <row r="93" spans="2:47" s="1" customFormat="1" ht="10.35" hidden="1" customHeight="1">
      <c r="B93" s="28"/>
      <c r="L93" s="28"/>
    </row>
    <row r="94" spans="2:47" s="1" customFormat="1" ht="22.9" hidden="1" customHeight="1">
      <c r="B94" s="28"/>
      <c r="C94" s="99" t="s">
        <v>85</v>
      </c>
      <c r="J94" s="63">
        <f>J127</f>
        <v>0</v>
      </c>
      <c r="L94" s="28"/>
      <c r="AU94" s="13" t="s">
        <v>86</v>
      </c>
    </row>
    <row r="95" spans="2:47" s="8" customFormat="1" ht="24.95" hidden="1" customHeight="1">
      <c r="B95" s="100"/>
      <c r="D95" s="101" t="s">
        <v>87</v>
      </c>
      <c r="E95" s="102"/>
      <c r="F95" s="102"/>
      <c r="G95" s="102"/>
      <c r="H95" s="102"/>
      <c r="I95" s="102"/>
      <c r="J95" s="103">
        <f>J128</f>
        <v>0</v>
      </c>
      <c r="L95" s="100"/>
    </row>
    <row r="96" spans="2:47" s="9" customFormat="1" ht="19.899999999999999" hidden="1" customHeight="1">
      <c r="B96" s="104"/>
      <c r="D96" s="105" t="s">
        <v>88</v>
      </c>
      <c r="E96" s="106"/>
      <c r="F96" s="106"/>
      <c r="G96" s="106"/>
      <c r="H96" s="106"/>
      <c r="I96" s="106"/>
      <c r="J96" s="107">
        <f>J129</f>
        <v>0</v>
      </c>
      <c r="L96" s="104"/>
    </row>
    <row r="97" spans="2:12" s="9" customFormat="1" ht="19.899999999999999" hidden="1" customHeight="1">
      <c r="B97" s="104"/>
      <c r="D97" s="105" t="s">
        <v>89</v>
      </c>
      <c r="E97" s="106"/>
      <c r="F97" s="106"/>
      <c r="G97" s="106"/>
      <c r="H97" s="106"/>
      <c r="I97" s="106"/>
      <c r="J97" s="107">
        <f>J138</f>
        <v>0</v>
      </c>
      <c r="L97" s="104"/>
    </row>
    <row r="98" spans="2:12" s="9" customFormat="1" ht="19.899999999999999" hidden="1" customHeight="1">
      <c r="B98" s="104"/>
      <c r="D98" s="105" t="s">
        <v>90</v>
      </c>
      <c r="E98" s="106"/>
      <c r="F98" s="106"/>
      <c r="G98" s="106"/>
      <c r="H98" s="106"/>
      <c r="I98" s="106"/>
      <c r="J98" s="107">
        <f>J141</f>
        <v>0</v>
      </c>
      <c r="L98" s="104"/>
    </row>
    <row r="99" spans="2:12" s="9" customFormat="1" ht="19.899999999999999" hidden="1" customHeight="1">
      <c r="B99" s="104"/>
      <c r="D99" s="105" t="s">
        <v>91</v>
      </c>
      <c r="E99" s="106"/>
      <c r="F99" s="106"/>
      <c r="G99" s="106"/>
      <c r="H99" s="106"/>
      <c r="I99" s="106"/>
      <c r="J99" s="107">
        <f>J144</f>
        <v>0</v>
      </c>
      <c r="L99" s="104"/>
    </row>
    <row r="100" spans="2:12" s="9" customFormat="1" ht="19.899999999999999" hidden="1" customHeight="1">
      <c r="B100" s="104"/>
      <c r="D100" s="105" t="s">
        <v>92</v>
      </c>
      <c r="E100" s="106"/>
      <c r="F100" s="106"/>
      <c r="G100" s="106"/>
      <c r="H100" s="106"/>
      <c r="I100" s="106"/>
      <c r="J100" s="107">
        <f>J147</f>
        <v>0</v>
      </c>
      <c r="L100" s="104"/>
    </row>
    <row r="101" spans="2:12" s="9" customFormat="1" ht="19.899999999999999" hidden="1" customHeight="1">
      <c r="B101" s="104"/>
      <c r="D101" s="105" t="s">
        <v>93</v>
      </c>
      <c r="E101" s="106"/>
      <c r="F101" s="106"/>
      <c r="G101" s="106"/>
      <c r="H101" s="106"/>
      <c r="I101" s="106"/>
      <c r="J101" s="107">
        <f>J155</f>
        <v>0</v>
      </c>
      <c r="L101" s="104"/>
    </row>
    <row r="102" spans="2:12" s="8" customFormat="1" ht="24.95" hidden="1" customHeight="1">
      <c r="B102" s="100"/>
      <c r="D102" s="101" t="s">
        <v>94</v>
      </c>
      <c r="E102" s="102"/>
      <c r="F102" s="102"/>
      <c r="G102" s="102"/>
      <c r="H102" s="102"/>
      <c r="I102" s="102"/>
      <c r="J102" s="103">
        <f>J157</f>
        <v>0</v>
      </c>
      <c r="L102" s="100"/>
    </row>
    <row r="103" spans="2:12" s="9" customFormat="1" ht="19.899999999999999" hidden="1" customHeight="1">
      <c r="B103" s="104"/>
      <c r="D103" s="105" t="s">
        <v>95</v>
      </c>
      <c r="E103" s="106"/>
      <c r="F103" s="106"/>
      <c r="G103" s="106"/>
      <c r="H103" s="106"/>
      <c r="I103" s="106"/>
      <c r="J103" s="107">
        <f>J158</f>
        <v>0</v>
      </c>
      <c r="L103" s="104"/>
    </row>
    <row r="104" spans="2:12" s="9" customFormat="1" ht="19.899999999999999" hidden="1" customHeight="1">
      <c r="B104" s="104"/>
      <c r="D104" s="105" t="s">
        <v>96</v>
      </c>
      <c r="E104" s="106"/>
      <c r="F104" s="106"/>
      <c r="G104" s="106"/>
      <c r="H104" s="106"/>
      <c r="I104" s="106"/>
      <c r="J104" s="107">
        <f>J163</f>
        <v>0</v>
      </c>
      <c r="L104" s="104"/>
    </row>
    <row r="105" spans="2:12" s="9" customFormat="1" ht="19.899999999999999" hidden="1" customHeight="1">
      <c r="B105" s="104"/>
      <c r="D105" s="105" t="s">
        <v>97</v>
      </c>
      <c r="E105" s="106"/>
      <c r="F105" s="106"/>
      <c r="G105" s="106"/>
      <c r="H105" s="106"/>
      <c r="I105" s="106"/>
      <c r="J105" s="107">
        <f>J168</f>
        <v>0</v>
      </c>
      <c r="L105" s="104"/>
    </row>
    <row r="106" spans="2:12" s="9" customFormat="1" ht="19.899999999999999" hidden="1" customHeight="1">
      <c r="B106" s="104"/>
      <c r="D106" s="105" t="s">
        <v>98</v>
      </c>
      <c r="E106" s="106"/>
      <c r="F106" s="106"/>
      <c r="G106" s="106"/>
      <c r="H106" s="106"/>
      <c r="I106" s="106"/>
      <c r="J106" s="107">
        <f>J171</f>
        <v>0</v>
      </c>
      <c r="L106" s="104"/>
    </row>
    <row r="107" spans="2:12" s="9" customFormat="1" ht="19.899999999999999" hidden="1" customHeight="1">
      <c r="B107" s="104"/>
      <c r="D107" s="105" t="s">
        <v>99</v>
      </c>
      <c r="E107" s="106"/>
      <c r="F107" s="106"/>
      <c r="G107" s="106"/>
      <c r="H107" s="106"/>
      <c r="I107" s="106"/>
      <c r="J107" s="107">
        <f>J175</f>
        <v>0</v>
      </c>
      <c r="L107" s="104"/>
    </row>
    <row r="108" spans="2:12" s="9" customFormat="1" ht="19.899999999999999" hidden="1" customHeight="1">
      <c r="B108" s="104"/>
      <c r="D108" s="105" t="s">
        <v>100</v>
      </c>
      <c r="E108" s="106"/>
      <c r="F108" s="106"/>
      <c r="G108" s="106"/>
      <c r="H108" s="106"/>
      <c r="I108" s="106"/>
      <c r="J108" s="107">
        <f>J179</f>
        <v>0</v>
      </c>
      <c r="L108" s="104"/>
    </row>
    <row r="109" spans="2:12" s="9" customFormat="1" ht="19.899999999999999" hidden="1" customHeight="1">
      <c r="B109" s="104"/>
      <c r="D109" s="105" t="s">
        <v>101</v>
      </c>
      <c r="E109" s="106"/>
      <c r="F109" s="106"/>
      <c r="G109" s="106"/>
      <c r="H109" s="106"/>
      <c r="I109" s="106"/>
      <c r="J109" s="107">
        <f>J187</f>
        <v>0</v>
      </c>
      <c r="L109" s="104"/>
    </row>
    <row r="110" spans="2:12" s="1" customFormat="1" ht="21.75" hidden="1" customHeight="1">
      <c r="B110" s="28"/>
      <c r="L110" s="28"/>
    </row>
    <row r="111" spans="2:12" s="1" customFormat="1" ht="6.95" hidden="1" customHeight="1">
      <c r="B111" s="41"/>
      <c r="C111" s="42"/>
      <c r="D111" s="42"/>
      <c r="E111" s="42"/>
      <c r="F111" s="42"/>
      <c r="G111" s="42"/>
      <c r="H111" s="42"/>
      <c r="I111" s="42"/>
      <c r="J111" s="42"/>
      <c r="K111" s="42"/>
      <c r="L111" s="28"/>
    </row>
    <row r="112" spans="2:12" hidden="1"/>
    <row r="113" spans="2:63" hidden="1"/>
    <row r="114" spans="2:63" hidden="1"/>
    <row r="115" spans="2:63" s="1" customFormat="1" ht="6.95" customHeight="1">
      <c r="B115" s="43"/>
      <c r="C115" s="44"/>
      <c r="D115" s="44"/>
      <c r="E115" s="44"/>
      <c r="F115" s="44"/>
      <c r="G115" s="44"/>
      <c r="H115" s="44"/>
      <c r="I115" s="44"/>
      <c r="J115" s="44"/>
      <c r="K115" s="44"/>
      <c r="L115" s="28"/>
    </row>
    <row r="116" spans="2:63" s="1" customFormat="1" ht="24.95" customHeight="1">
      <c r="B116" s="28"/>
      <c r="C116" s="17" t="s">
        <v>102</v>
      </c>
      <c r="L116" s="28"/>
    </row>
    <row r="117" spans="2:63" s="1" customFormat="1" ht="6.95" customHeight="1">
      <c r="B117" s="28"/>
      <c r="L117" s="28"/>
    </row>
    <row r="118" spans="2:63" s="1" customFormat="1" ht="12" customHeight="1">
      <c r="B118" s="28"/>
      <c r="C118" s="23" t="s">
        <v>15</v>
      </c>
      <c r="L118" s="28"/>
    </row>
    <row r="119" spans="2:63" s="1" customFormat="1" ht="30" customHeight="1">
      <c r="B119" s="28"/>
      <c r="E119" s="167">
        <f>E7</f>
        <v>0</v>
      </c>
      <c r="F119" s="199"/>
      <c r="G119" s="199"/>
      <c r="H119" s="199"/>
      <c r="L119" s="28"/>
    </row>
    <row r="120" spans="2:63" s="1" customFormat="1" ht="6.95" customHeight="1">
      <c r="B120" s="28"/>
      <c r="L120" s="28"/>
    </row>
    <row r="121" spans="2:63" s="1" customFormat="1" ht="12" customHeight="1">
      <c r="B121" s="28"/>
      <c r="C121" s="23" t="s">
        <v>19</v>
      </c>
      <c r="F121" s="21">
        <f>F10</f>
        <v>0</v>
      </c>
      <c r="I121" s="23" t="s">
        <v>21</v>
      </c>
      <c r="J121" s="49" t="str">
        <f>IF(J10="","",J10)</f>
        <v/>
      </c>
      <c r="L121" s="28"/>
    </row>
    <row r="122" spans="2:63" s="1" customFormat="1" ht="6.95" customHeight="1">
      <c r="B122" s="28"/>
      <c r="L122" s="28"/>
    </row>
    <row r="123" spans="2:63" s="1" customFormat="1" ht="15.2" customHeight="1">
      <c r="B123" s="28"/>
      <c r="C123" s="23" t="s">
        <v>23</v>
      </c>
      <c r="F123" s="21">
        <f>E13</f>
        <v>0</v>
      </c>
      <c r="I123" s="23" t="s">
        <v>29</v>
      </c>
      <c r="J123" s="26" t="str">
        <f>E19</f>
        <v xml:space="preserve"> </v>
      </c>
      <c r="L123" s="28"/>
    </row>
    <row r="124" spans="2:63" s="1" customFormat="1" ht="15.2" customHeight="1">
      <c r="B124" s="28"/>
      <c r="C124" s="23" t="s">
        <v>27</v>
      </c>
      <c r="F124" s="21" t="str">
        <f>IF(E16="","",E16)</f>
        <v>Vyplň údaj</v>
      </c>
      <c r="I124" s="23" t="s">
        <v>32</v>
      </c>
      <c r="J124" s="26" t="str">
        <f>E22</f>
        <v xml:space="preserve"> </v>
      </c>
      <c r="L124" s="28"/>
    </row>
    <row r="125" spans="2:63" s="1" customFormat="1" ht="10.35" customHeight="1">
      <c r="B125" s="28"/>
      <c r="L125" s="28"/>
    </row>
    <row r="126" spans="2:63" s="10" customFormat="1" ht="29.25" customHeight="1">
      <c r="B126" s="108"/>
      <c r="C126" s="109" t="s">
        <v>103</v>
      </c>
      <c r="D126" s="110" t="s">
        <v>59</v>
      </c>
      <c r="E126" s="110" t="s">
        <v>55</v>
      </c>
      <c r="F126" s="110" t="s">
        <v>56</v>
      </c>
      <c r="G126" s="110" t="s">
        <v>104</v>
      </c>
      <c r="H126" s="110" t="s">
        <v>105</v>
      </c>
      <c r="I126" s="110" t="s">
        <v>106</v>
      </c>
      <c r="J126" s="111" t="s">
        <v>84</v>
      </c>
      <c r="K126" s="112" t="s">
        <v>107</v>
      </c>
      <c r="L126" s="108"/>
      <c r="M126" s="56" t="s">
        <v>1</v>
      </c>
      <c r="N126" s="57" t="s">
        <v>38</v>
      </c>
      <c r="O126" s="57" t="s">
        <v>108</v>
      </c>
      <c r="P126" s="57" t="s">
        <v>109</v>
      </c>
      <c r="Q126" s="57" t="s">
        <v>110</v>
      </c>
      <c r="R126" s="57" t="s">
        <v>111</v>
      </c>
      <c r="S126" s="57" t="s">
        <v>112</v>
      </c>
      <c r="T126" s="58" t="s">
        <v>113</v>
      </c>
    </row>
    <row r="127" spans="2:63" s="1" customFormat="1" ht="22.9" customHeight="1">
      <c r="B127" s="28"/>
      <c r="C127" s="61" t="s">
        <v>85</v>
      </c>
      <c r="J127" s="113">
        <f>BK127</f>
        <v>0</v>
      </c>
      <c r="L127" s="28"/>
      <c r="M127" s="59"/>
      <c r="N127" s="50"/>
      <c r="O127" s="50"/>
      <c r="P127" s="114">
        <f>P128+P157</f>
        <v>0</v>
      </c>
      <c r="Q127" s="50"/>
      <c r="R127" s="114">
        <f>R128+R157</f>
        <v>50.318901035800003</v>
      </c>
      <c r="S127" s="50"/>
      <c r="T127" s="115">
        <f>T128+T157</f>
        <v>3.5100000000000002</v>
      </c>
      <c r="AT127" s="13" t="s">
        <v>73</v>
      </c>
      <c r="AU127" s="13" t="s">
        <v>86</v>
      </c>
      <c r="BK127" s="116">
        <f>BK128+BK157</f>
        <v>0</v>
      </c>
    </row>
    <row r="128" spans="2:63" s="11" customFormat="1" ht="25.9" customHeight="1">
      <c r="B128" s="117"/>
      <c r="D128" s="118" t="s">
        <v>73</v>
      </c>
      <c r="E128" s="119" t="s">
        <v>114</v>
      </c>
      <c r="F128" s="119" t="s">
        <v>115</v>
      </c>
      <c r="I128" s="120"/>
      <c r="J128" s="121">
        <f>BK128</f>
        <v>0</v>
      </c>
      <c r="L128" s="117"/>
      <c r="M128" s="122"/>
      <c r="P128" s="123">
        <f>P129+P138+P141+P144+P147+P155</f>
        <v>0</v>
      </c>
      <c r="R128" s="123">
        <f>R129+R138+R141+R144+R147+R155</f>
        <v>42.090206577800004</v>
      </c>
      <c r="T128" s="124">
        <f>T129+T138+T141+T144+T147+T155</f>
        <v>3.5100000000000002</v>
      </c>
      <c r="AR128" s="118" t="s">
        <v>79</v>
      </c>
      <c r="AT128" s="125" t="s">
        <v>73</v>
      </c>
      <c r="AU128" s="125" t="s">
        <v>74</v>
      </c>
      <c r="AY128" s="118" t="s">
        <v>116</v>
      </c>
      <c r="BK128" s="126">
        <f>BK129+BK138+BK141+BK144+BK147+BK155</f>
        <v>0</v>
      </c>
    </row>
    <row r="129" spans="2:65" s="11" customFormat="1" ht="22.9" customHeight="1">
      <c r="B129" s="117"/>
      <c r="D129" s="118" t="s">
        <v>73</v>
      </c>
      <c r="E129" s="127" t="s">
        <v>79</v>
      </c>
      <c r="F129" s="127" t="s">
        <v>117</v>
      </c>
      <c r="I129" s="120"/>
      <c r="J129" s="128">
        <f>BK129</f>
        <v>0</v>
      </c>
      <c r="L129" s="117"/>
      <c r="M129" s="122"/>
      <c r="P129" s="123">
        <f>SUM(P130:P137)</f>
        <v>0</v>
      </c>
      <c r="R129" s="123">
        <f>SUM(R130:R137)</f>
        <v>0</v>
      </c>
      <c r="T129" s="124">
        <f>SUM(T130:T137)</f>
        <v>3.5100000000000002</v>
      </c>
      <c r="AR129" s="118" t="s">
        <v>79</v>
      </c>
      <c r="AT129" s="125" t="s">
        <v>73</v>
      </c>
      <c r="AU129" s="125" t="s">
        <v>79</v>
      </c>
      <c r="AY129" s="118" t="s">
        <v>116</v>
      </c>
      <c r="BK129" s="126">
        <f>SUM(BK130:BK137)</f>
        <v>0</v>
      </c>
    </row>
    <row r="130" spans="2:65" s="1" customFormat="1" ht="24.2" customHeight="1">
      <c r="B130" s="129"/>
      <c r="C130" s="130" t="s">
        <v>79</v>
      </c>
      <c r="D130" s="130" t="s">
        <v>118</v>
      </c>
      <c r="E130" s="131" t="s">
        <v>119</v>
      </c>
      <c r="F130" s="132" t="s">
        <v>120</v>
      </c>
      <c r="G130" s="133" t="s">
        <v>121</v>
      </c>
      <c r="H130" s="134">
        <v>27</v>
      </c>
      <c r="I130" s="135"/>
      <c r="J130" s="136">
        <f t="shared" ref="J130:J137" si="0">ROUND(I130*H130,2)</f>
        <v>0</v>
      </c>
      <c r="K130" s="137"/>
      <c r="L130" s="28"/>
      <c r="M130" s="138" t="s">
        <v>1</v>
      </c>
      <c r="N130" s="139" t="s">
        <v>40</v>
      </c>
      <c r="P130" s="140">
        <f t="shared" ref="P130:P137" si="1">O130*H130</f>
        <v>0</v>
      </c>
      <c r="Q130" s="140">
        <v>0</v>
      </c>
      <c r="R130" s="140">
        <f t="shared" ref="R130:R137" si="2">Q130*H130</f>
        <v>0</v>
      </c>
      <c r="S130" s="140">
        <v>0</v>
      </c>
      <c r="T130" s="141">
        <f t="shared" ref="T130:T137" si="3">S130*H130</f>
        <v>0</v>
      </c>
      <c r="AR130" s="142" t="s">
        <v>122</v>
      </c>
      <c r="AT130" s="142" t="s">
        <v>118</v>
      </c>
      <c r="AU130" s="142" t="s">
        <v>123</v>
      </c>
      <c r="AY130" s="13" t="s">
        <v>116</v>
      </c>
      <c r="BE130" s="143">
        <f t="shared" ref="BE130:BE137" si="4">IF(N130="základná",J130,0)</f>
        <v>0</v>
      </c>
      <c r="BF130" s="143">
        <f t="shared" ref="BF130:BF137" si="5">IF(N130="znížená",J130,0)</f>
        <v>0</v>
      </c>
      <c r="BG130" s="143">
        <f t="shared" ref="BG130:BG137" si="6">IF(N130="zákl. prenesená",J130,0)</f>
        <v>0</v>
      </c>
      <c r="BH130" s="143">
        <f t="shared" ref="BH130:BH137" si="7">IF(N130="zníž. prenesená",J130,0)</f>
        <v>0</v>
      </c>
      <c r="BI130" s="143">
        <f t="shared" ref="BI130:BI137" si="8">IF(N130="nulová",J130,0)</f>
        <v>0</v>
      </c>
      <c r="BJ130" s="13" t="s">
        <v>123</v>
      </c>
      <c r="BK130" s="143">
        <f t="shared" ref="BK130:BK137" si="9">ROUND(I130*H130,2)</f>
        <v>0</v>
      </c>
      <c r="BL130" s="13" t="s">
        <v>122</v>
      </c>
      <c r="BM130" s="142" t="s">
        <v>124</v>
      </c>
    </row>
    <row r="131" spans="2:65" s="1" customFormat="1" ht="33" customHeight="1">
      <c r="B131" s="129"/>
      <c r="C131" s="130" t="s">
        <v>123</v>
      </c>
      <c r="D131" s="130" t="s">
        <v>118</v>
      </c>
      <c r="E131" s="131" t="s">
        <v>125</v>
      </c>
      <c r="F131" s="132" t="s">
        <v>126</v>
      </c>
      <c r="G131" s="133" t="s">
        <v>121</v>
      </c>
      <c r="H131" s="134">
        <v>27</v>
      </c>
      <c r="I131" s="135"/>
      <c r="J131" s="136">
        <f t="shared" si="0"/>
        <v>0</v>
      </c>
      <c r="K131" s="137"/>
      <c r="L131" s="28"/>
      <c r="M131" s="138" t="s">
        <v>1</v>
      </c>
      <c r="N131" s="139" t="s">
        <v>40</v>
      </c>
      <c r="P131" s="140">
        <f t="shared" si="1"/>
        <v>0</v>
      </c>
      <c r="Q131" s="140">
        <v>0</v>
      </c>
      <c r="R131" s="140">
        <f t="shared" si="2"/>
        <v>0</v>
      </c>
      <c r="S131" s="140">
        <v>0.13</v>
      </c>
      <c r="T131" s="141">
        <f t="shared" si="3"/>
        <v>3.5100000000000002</v>
      </c>
      <c r="AR131" s="142" t="s">
        <v>122</v>
      </c>
      <c r="AT131" s="142" t="s">
        <v>118</v>
      </c>
      <c r="AU131" s="142" t="s">
        <v>123</v>
      </c>
      <c r="AY131" s="13" t="s">
        <v>116</v>
      </c>
      <c r="BE131" s="143">
        <f t="shared" si="4"/>
        <v>0</v>
      </c>
      <c r="BF131" s="143">
        <f t="shared" si="5"/>
        <v>0</v>
      </c>
      <c r="BG131" s="143">
        <f t="shared" si="6"/>
        <v>0</v>
      </c>
      <c r="BH131" s="143">
        <f t="shared" si="7"/>
        <v>0</v>
      </c>
      <c r="BI131" s="143">
        <f t="shared" si="8"/>
        <v>0</v>
      </c>
      <c r="BJ131" s="13" t="s">
        <v>123</v>
      </c>
      <c r="BK131" s="143">
        <f t="shared" si="9"/>
        <v>0</v>
      </c>
      <c r="BL131" s="13" t="s">
        <v>122</v>
      </c>
      <c r="BM131" s="142" t="s">
        <v>127</v>
      </c>
    </row>
    <row r="132" spans="2:65" s="1" customFormat="1" ht="24.2" customHeight="1">
      <c r="B132" s="129"/>
      <c r="C132" s="130" t="s">
        <v>128</v>
      </c>
      <c r="D132" s="130" t="s">
        <v>118</v>
      </c>
      <c r="E132" s="131" t="s">
        <v>129</v>
      </c>
      <c r="F132" s="132" t="s">
        <v>130</v>
      </c>
      <c r="G132" s="133" t="s">
        <v>131</v>
      </c>
      <c r="H132" s="134">
        <v>15.6</v>
      </c>
      <c r="I132" s="135"/>
      <c r="J132" s="136">
        <f t="shared" si="0"/>
        <v>0</v>
      </c>
      <c r="K132" s="137"/>
      <c r="L132" s="28"/>
      <c r="M132" s="138" t="s">
        <v>1</v>
      </c>
      <c r="N132" s="139" t="s">
        <v>40</v>
      </c>
      <c r="P132" s="140">
        <f t="shared" si="1"/>
        <v>0</v>
      </c>
      <c r="Q132" s="140">
        <v>0</v>
      </c>
      <c r="R132" s="140">
        <f t="shared" si="2"/>
        <v>0</v>
      </c>
      <c r="S132" s="140">
        <v>0</v>
      </c>
      <c r="T132" s="141">
        <f t="shared" si="3"/>
        <v>0</v>
      </c>
      <c r="AR132" s="142" t="s">
        <v>122</v>
      </c>
      <c r="AT132" s="142" t="s">
        <v>118</v>
      </c>
      <c r="AU132" s="142" t="s">
        <v>123</v>
      </c>
      <c r="AY132" s="13" t="s">
        <v>116</v>
      </c>
      <c r="BE132" s="143">
        <f t="shared" si="4"/>
        <v>0</v>
      </c>
      <c r="BF132" s="143">
        <f t="shared" si="5"/>
        <v>0</v>
      </c>
      <c r="BG132" s="143">
        <f t="shared" si="6"/>
        <v>0</v>
      </c>
      <c r="BH132" s="143">
        <f t="shared" si="7"/>
        <v>0</v>
      </c>
      <c r="BI132" s="143">
        <f t="shared" si="8"/>
        <v>0</v>
      </c>
      <c r="BJ132" s="13" t="s">
        <v>123</v>
      </c>
      <c r="BK132" s="143">
        <f t="shared" si="9"/>
        <v>0</v>
      </c>
      <c r="BL132" s="13" t="s">
        <v>122</v>
      </c>
      <c r="BM132" s="142" t="s">
        <v>132</v>
      </c>
    </row>
    <row r="133" spans="2:65" s="1" customFormat="1" ht="24.2" customHeight="1">
      <c r="B133" s="129"/>
      <c r="C133" s="130" t="s">
        <v>122</v>
      </c>
      <c r="D133" s="130" t="s">
        <v>118</v>
      </c>
      <c r="E133" s="131" t="s">
        <v>133</v>
      </c>
      <c r="F133" s="132" t="s">
        <v>134</v>
      </c>
      <c r="G133" s="133" t="s">
        <v>131</v>
      </c>
      <c r="H133" s="134">
        <v>15.6</v>
      </c>
      <c r="I133" s="135"/>
      <c r="J133" s="136">
        <f t="shared" si="0"/>
        <v>0</v>
      </c>
      <c r="K133" s="137"/>
      <c r="L133" s="28"/>
      <c r="M133" s="138" t="s">
        <v>1</v>
      </c>
      <c r="N133" s="139" t="s">
        <v>40</v>
      </c>
      <c r="P133" s="140">
        <f t="shared" si="1"/>
        <v>0</v>
      </c>
      <c r="Q133" s="140">
        <v>0</v>
      </c>
      <c r="R133" s="140">
        <f t="shared" si="2"/>
        <v>0</v>
      </c>
      <c r="S133" s="140">
        <v>0</v>
      </c>
      <c r="T133" s="141">
        <f t="shared" si="3"/>
        <v>0</v>
      </c>
      <c r="AR133" s="142" t="s">
        <v>122</v>
      </c>
      <c r="AT133" s="142" t="s">
        <v>118</v>
      </c>
      <c r="AU133" s="142" t="s">
        <v>123</v>
      </c>
      <c r="AY133" s="13" t="s">
        <v>116</v>
      </c>
      <c r="BE133" s="143">
        <f t="shared" si="4"/>
        <v>0</v>
      </c>
      <c r="BF133" s="143">
        <f t="shared" si="5"/>
        <v>0</v>
      </c>
      <c r="BG133" s="143">
        <f t="shared" si="6"/>
        <v>0</v>
      </c>
      <c r="BH133" s="143">
        <f t="shared" si="7"/>
        <v>0</v>
      </c>
      <c r="BI133" s="143">
        <f t="shared" si="8"/>
        <v>0</v>
      </c>
      <c r="BJ133" s="13" t="s">
        <v>123</v>
      </c>
      <c r="BK133" s="143">
        <f t="shared" si="9"/>
        <v>0</v>
      </c>
      <c r="BL133" s="13" t="s">
        <v>122</v>
      </c>
      <c r="BM133" s="142" t="s">
        <v>135</v>
      </c>
    </row>
    <row r="134" spans="2:65" s="1" customFormat="1" ht="33" customHeight="1">
      <c r="B134" s="129"/>
      <c r="C134" s="130" t="s">
        <v>136</v>
      </c>
      <c r="D134" s="130" t="s">
        <v>118</v>
      </c>
      <c r="E134" s="131" t="s">
        <v>137</v>
      </c>
      <c r="F134" s="132" t="s">
        <v>138</v>
      </c>
      <c r="G134" s="133" t="s">
        <v>131</v>
      </c>
      <c r="H134" s="134">
        <v>15.6</v>
      </c>
      <c r="I134" s="135"/>
      <c r="J134" s="136">
        <f t="shared" si="0"/>
        <v>0</v>
      </c>
      <c r="K134" s="137"/>
      <c r="L134" s="28"/>
      <c r="M134" s="138" t="s">
        <v>1</v>
      </c>
      <c r="N134" s="139" t="s">
        <v>40</v>
      </c>
      <c r="P134" s="140">
        <f t="shared" si="1"/>
        <v>0</v>
      </c>
      <c r="Q134" s="140">
        <v>0</v>
      </c>
      <c r="R134" s="140">
        <f t="shared" si="2"/>
        <v>0</v>
      </c>
      <c r="S134" s="140">
        <v>0</v>
      </c>
      <c r="T134" s="141">
        <f t="shared" si="3"/>
        <v>0</v>
      </c>
      <c r="AR134" s="142" t="s">
        <v>122</v>
      </c>
      <c r="AT134" s="142" t="s">
        <v>118</v>
      </c>
      <c r="AU134" s="142" t="s">
        <v>123</v>
      </c>
      <c r="AY134" s="13" t="s">
        <v>116</v>
      </c>
      <c r="BE134" s="143">
        <f t="shared" si="4"/>
        <v>0</v>
      </c>
      <c r="BF134" s="143">
        <f t="shared" si="5"/>
        <v>0</v>
      </c>
      <c r="BG134" s="143">
        <f t="shared" si="6"/>
        <v>0</v>
      </c>
      <c r="BH134" s="143">
        <f t="shared" si="7"/>
        <v>0</v>
      </c>
      <c r="BI134" s="143">
        <f t="shared" si="8"/>
        <v>0</v>
      </c>
      <c r="BJ134" s="13" t="s">
        <v>123</v>
      </c>
      <c r="BK134" s="143">
        <f t="shared" si="9"/>
        <v>0</v>
      </c>
      <c r="BL134" s="13" t="s">
        <v>122</v>
      </c>
      <c r="BM134" s="142" t="s">
        <v>139</v>
      </c>
    </row>
    <row r="135" spans="2:65" s="1" customFormat="1" ht="37.9" customHeight="1">
      <c r="B135" s="129"/>
      <c r="C135" s="130" t="s">
        <v>140</v>
      </c>
      <c r="D135" s="130" t="s">
        <v>118</v>
      </c>
      <c r="E135" s="131" t="s">
        <v>141</v>
      </c>
      <c r="F135" s="132" t="s">
        <v>142</v>
      </c>
      <c r="G135" s="133" t="s">
        <v>131</v>
      </c>
      <c r="H135" s="134">
        <v>280.8</v>
      </c>
      <c r="I135" s="135"/>
      <c r="J135" s="136">
        <f t="shared" si="0"/>
        <v>0</v>
      </c>
      <c r="K135" s="137"/>
      <c r="L135" s="28"/>
      <c r="M135" s="138" t="s">
        <v>1</v>
      </c>
      <c r="N135" s="139" t="s">
        <v>40</v>
      </c>
      <c r="P135" s="140">
        <f t="shared" si="1"/>
        <v>0</v>
      </c>
      <c r="Q135" s="140">
        <v>0</v>
      </c>
      <c r="R135" s="140">
        <f t="shared" si="2"/>
        <v>0</v>
      </c>
      <c r="S135" s="140">
        <v>0</v>
      </c>
      <c r="T135" s="141">
        <f t="shared" si="3"/>
        <v>0</v>
      </c>
      <c r="AR135" s="142" t="s">
        <v>122</v>
      </c>
      <c r="AT135" s="142" t="s">
        <v>118</v>
      </c>
      <c r="AU135" s="142" t="s">
        <v>123</v>
      </c>
      <c r="AY135" s="13" t="s">
        <v>116</v>
      </c>
      <c r="BE135" s="143">
        <f t="shared" si="4"/>
        <v>0</v>
      </c>
      <c r="BF135" s="143">
        <f t="shared" si="5"/>
        <v>0</v>
      </c>
      <c r="BG135" s="143">
        <f t="shared" si="6"/>
        <v>0</v>
      </c>
      <c r="BH135" s="143">
        <f t="shared" si="7"/>
        <v>0</v>
      </c>
      <c r="BI135" s="143">
        <f t="shared" si="8"/>
        <v>0</v>
      </c>
      <c r="BJ135" s="13" t="s">
        <v>123</v>
      </c>
      <c r="BK135" s="143">
        <f t="shared" si="9"/>
        <v>0</v>
      </c>
      <c r="BL135" s="13" t="s">
        <v>122</v>
      </c>
      <c r="BM135" s="142" t="s">
        <v>143</v>
      </c>
    </row>
    <row r="136" spans="2:65" s="1" customFormat="1" ht="16.5" customHeight="1">
      <c r="B136" s="129"/>
      <c r="C136" s="130" t="s">
        <v>144</v>
      </c>
      <c r="D136" s="130" t="s">
        <v>118</v>
      </c>
      <c r="E136" s="131" t="s">
        <v>145</v>
      </c>
      <c r="F136" s="132" t="s">
        <v>146</v>
      </c>
      <c r="G136" s="133" t="s">
        <v>131</v>
      </c>
      <c r="H136" s="134">
        <v>15.6</v>
      </c>
      <c r="I136" s="135"/>
      <c r="J136" s="136">
        <f t="shared" si="0"/>
        <v>0</v>
      </c>
      <c r="K136" s="137"/>
      <c r="L136" s="28"/>
      <c r="M136" s="138" t="s">
        <v>1</v>
      </c>
      <c r="N136" s="139" t="s">
        <v>40</v>
      </c>
      <c r="P136" s="140">
        <f t="shared" si="1"/>
        <v>0</v>
      </c>
      <c r="Q136" s="140">
        <v>0</v>
      </c>
      <c r="R136" s="140">
        <f t="shared" si="2"/>
        <v>0</v>
      </c>
      <c r="S136" s="140">
        <v>0</v>
      </c>
      <c r="T136" s="141">
        <f t="shared" si="3"/>
        <v>0</v>
      </c>
      <c r="AR136" s="142" t="s">
        <v>122</v>
      </c>
      <c r="AT136" s="142" t="s">
        <v>118</v>
      </c>
      <c r="AU136" s="142" t="s">
        <v>123</v>
      </c>
      <c r="AY136" s="13" t="s">
        <v>116</v>
      </c>
      <c r="BE136" s="143">
        <f t="shared" si="4"/>
        <v>0</v>
      </c>
      <c r="BF136" s="143">
        <f t="shared" si="5"/>
        <v>0</v>
      </c>
      <c r="BG136" s="143">
        <f t="shared" si="6"/>
        <v>0</v>
      </c>
      <c r="BH136" s="143">
        <f t="shared" si="7"/>
        <v>0</v>
      </c>
      <c r="BI136" s="143">
        <f t="shared" si="8"/>
        <v>0</v>
      </c>
      <c r="BJ136" s="13" t="s">
        <v>123</v>
      </c>
      <c r="BK136" s="143">
        <f t="shared" si="9"/>
        <v>0</v>
      </c>
      <c r="BL136" s="13" t="s">
        <v>122</v>
      </c>
      <c r="BM136" s="142" t="s">
        <v>147</v>
      </c>
    </row>
    <row r="137" spans="2:65" s="1" customFormat="1" ht="24.2" customHeight="1">
      <c r="B137" s="129"/>
      <c r="C137" s="130" t="s">
        <v>148</v>
      </c>
      <c r="D137" s="130" t="s">
        <v>118</v>
      </c>
      <c r="E137" s="131" t="s">
        <v>149</v>
      </c>
      <c r="F137" s="132" t="s">
        <v>150</v>
      </c>
      <c r="G137" s="133" t="s">
        <v>151</v>
      </c>
      <c r="H137" s="134">
        <v>26.52</v>
      </c>
      <c r="I137" s="135"/>
      <c r="J137" s="136">
        <f t="shared" si="0"/>
        <v>0</v>
      </c>
      <c r="K137" s="137"/>
      <c r="L137" s="28"/>
      <c r="M137" s="138" t="s">
        <v>1</v>
      </c>
      <c r="N137" s="139" t="s">
        <v>40</v>
      </c>
      <c r="P137" s="140">
        <f t="shared" si="1"/>
        <v>0</v>
      </c>
      <c r="Q137" s="140">
        <v>0</v>
      </c>
      <c r="R137" s="140">
        <f t="shared" si="2"/>
        <v>0</v>
      </c>
      <c r="S137" s="140">
        <v>0</v>
      </c>
      <c r="T137" s="141">
        <f t="shared" si="3"/>
        <v>0</v>
      </c>
      <c r="AR137" s="142" t="s">
        <v>122</v>
      </c>
      <c r="AT137" s="142" t="s">
        <v>118</v>
      </c>
      <c r="AU137" s="142" t="s">
        <v>123</v>
      </c>
      <c r="AY137" s="13" t="s">
        <v>116</v>
      </c>
      <c r="BE137" s="143">
        <f t="shared" si="4"/>
        <v>0</v>
      </c>
      <c r="BF137" s="143">
        <f t="shared" si="5"/>
        <v>0</v>
      </c>
      <c r="BG137" s="143">
        <f t="shared" si="6"/>
        <v>0</v>
      </c>
      <c r="BH137" s="143">
        <f t="shared" si="7"/>
        <v>0</v>
      </c>
      <c r="BI137" s="143">
        <f t="shared" si="8"/>
        <v>0</v>
      </c>
      <c r="BJ137" s="13" t="s">
        <v>123</v>
      </c>
      <c r="BK137" s="143">
        <f t="shared" si="9"/>
        <v>0</v>
      </c>
      <c r="BL137" s="13" t="s">
        <v>122</v>
      </c>
      <c r="BM137" s="142" t="s">
        <v>152</v>
      </c>
    </row>
    <row r="138" spans="2:65" s="11" customFormat="1" ht="22.9" customHeight="1">
      <c r="B138" s="117"/>
      <c r="D138" s="118" t="s">
        <v>73</v>
      </c>
      <c r="E138" s="127" t="s">
        <v>123</v>
      </c>
      <c r="F138" s="127" t="s">
        <v>153</v>
      </c>
      <c r="I138" s="120"/>
      <c r="J138" s="128">
        <f>BK138</f>
        <v>0</v>
      </c>
      <c r="L138" s="117"/>
      <c r="M138" s="122"/>
      <c r="P138" s="123">
        <f>SUM(P139:P140)</f>
        <v>0</v>
      </c>
      <c r="R138" s="123">
        <f>SUM(R139:R140)</f>
        <v>34.3924257778</v>
      </c>
      <c r="T138" s="124">
        <f>SUM(T139:T140)</f>
        <v>0</v>
      </c>
      <c r="AR138" s="118" t="s">
        <v>79</v>
      </c>
      <c r="AT138" s="125" t="s">
        <v>73</v>
      </c>
      <c r="AU138" s="125" t="s">
        <v>79</v>
      </c>
      <c r="AY138" s="118" t="s">
        <v>116</v>
      </c>
      <c r="BK138" s="126">
        <f>SUM(BK139:BK140)</f>
        <v>0</v>
      </c>
    </row>
    <row r="139" spans="2:65" s="1" customFormat="1" ht="16.5" customHeight="1">
      <c r="B139" s="129"/>
      <c r="C139" s="130" t="s">
        <v>154</v>
      </c>
      <c r="D139" s="130" t="s">
        <v>118</v>
      </c>
      <c r="E139" s="131" t="s">
        <v>155</v>
      </c>
      <c r="F139" s="132" t="s">
        <v>156</v>
      </c>
      <c r="G139" s="133" t="s">
        <v>131</v>
      </c>
      <c r="H139" s="134">
        <v>13.85</v>
      </c>
      <c r="I139" s="135"/>
      <c r="J139" s="136">
        <f>ROUND(I139*H139,2)</f>
        <v>0</v>
      </c>
      <c r="K139" s="137"/>
      <c r="L139" s="28"/>
      <c r="M139" s="138" t="s">
        <v>1</v>
      </c>
      <c r="N139" s="139" t="s">
        <v>40</v>
      </c>
      <c r="P139" s="140">
        <f>O139*H139</f>
        <v>0</v>
      </c>
      <c r="Q139" s="140">
        <v>2.4157202</v>
      </c>
      <c r="R139" s="140">
        <f>Q139*H139</f>
        <v>33.457724769999999</v>
      </c>
      <c r="S139" s="140">
        <v>0</v>
      </c>
      <c r="T139" s="141">
        <f>S139*H139</f>
        <v>0</v>
      </c>
      <c r="AR139" s="142" t="s">
        <v>122</v>
      </c>
      <c r="AT139" s="142" t="s">
        <v>118</v>
      </c>
      <c r="AU139" s="142" t="s">
        <v>123</v>
      </c>
      <c r="AY139" s="13" t="s">
        <v>116</v>
      </c>
      <c r="BE139" s="143">
        <f>IF(N139="základná",J139,0)</f>
        <v>0</v>
      </c>
      <c r="BF139" s="143">
        <f>IF(N139="znížená",J139,0)</f>
        <v>0</v>
      </c>
      <c r="BG139" s="143">
        <f>IF(N139="zákl. prenesená",J139,0)</f>
        <v>0</v>
      </c>
      <c r="BH139" s="143">
        <f>IF(N139="zníž. prenesená",J139,0)</f>
        <v>0</v>
      </c>
      <c r="BI139" s="143">
        <f>IF(N139="nulová",J139,0)</f>
        <v>0</v>
      </c>
      <c r="BJ139" s="13" t="s">
        <v>123</v>
      </c>
      <c r="BK139" s="143">
        <f>ROUND(I139*H139,2)</f>
        <v>0</v>
      </c>
      <c r="BL139" s="13" t="s">
        <v>122</v>
      </c>
      <c r="BM139" s="142" t="s">
        <v>157</v>
      </c>
    </row>
    <row r="140" spans="2:65" s="1" customFormat="1" ht="16.5" customHeight="1">
      <c r="B140" s="129"/>
      <c r="C140" s="130" t="s">
        <v>158</v>
      </c>
      <c r="D140" s="130" t="s">
        <v>118</v>
      </c>
      <c r="E140" s="131" t="s">
        <v>159</v>
      </c>
      <c r="F140" s="132" t="s">
        <v>160</v>
      </c>
      <c r="G140" s="133" t="s">
        <v>151</v>
      </c>
      <c r="H140" s="134">
        <v>0.77700000000000002</v>
      </c>
      <c r="I140" s="135"/>
      <c r="J140" s="136">
        <f>ROUND(I140*H140,2)</f>
        <v>0</v>
      </c>
      <c r="K140" s="137"/>
      <c r="L140" s="28"/>
      <c r="M140" s="138" t="s">
        <v>1</v>
      </c>
      <c r="N140" s="139" t="s">
        <v>40</v>
      </c>
      <c r="P140" s="140">
        <f>O140*H140</f>
        <v>0</v>
      </c>
      <c r="Q140" s="140">
        <v>1.2029614</v>
      </c>
      <c r="R140" s="140">
        <f>Q140*H140</f>
        <v>0.93470100779999998</v>
      </c>
      <c r="S140" s="140">
        <v>0</v>
      </c>
      <c r="T140" s="141">
        <f>S140*H140</f>
        <v>0</v>
      </c>
      <c r="AR140" s="142" t="s">
        <v>161</v>
      </c>
      <c r="AT140" s="142" t="s">
        <v>118</v>
      </c>
      <c r="AU140" s="142" t="s">
        <v>123</v>
      </c>
      <c r="AY140" s="13" t="s">
        <v>116</v>
      </c>
      <c r="BE140" s="143">
        <f>IF(N140="základná",J140,0)</f>
        <v>0</v>
      </c>
      <c r="BF140" s="143">
        <f>IF(N140="znížená",J140,0)</f>
        <v>0</v>
      </c>
      <c r="BG140" s="143">
        <f>IF(N140="zákl. prenesená",J140,0)</f>
        <v>0</v>
      </c>
      <c r="BH140" s="143">
        <f>IF(N140="zníž. prenesená",J140,0)</f>
        <v>0</v>
      </c>
      <c r="BI140" s="143">
        <f>IF(N140="nulová",J140,0)</f>
        <v>0</v>
      </c>
      <c r="BJ140" s="13" t="s">
        <v>123</v>
      </c>
      <c r="BK140" s="143">
        <f>ROUND(I140*H140,2)</f>
        <v>0</v>
      </c>
      <c r="BL140" s="13" t="s">
        <v>161</v>
      </c>
      <c r="BM140" s="142" t="s">
        <v>162</v>
      </c>
    </row>
    <row r="141" spans="2:65" s="11" customFormat="1" ht="22.9" customHeight="1">
      <c r="B141" s="117"/>
      <c r="D141" s="118" t="s">
        <v>73</v>
      </c>
      <c r="E141" s="127" t="s">
        <v>144</v>
      </c>
      <c r="F141" s="127" t="s">
        <v>163</v>
      </c>
      <c r="I141" s="120"/>
      <c r="J141" s="128">
        <f>BK141</f>
        <v>0</v>
      </c>
      <c r="L141" s="117"/>
      <c r="M141" s="122"/>
      <c r="P141" s="123">
        <f>SUM(P142:P143)</f>
        <v>0</v>
      </c>
      <c r="R141" s="123">
        <f>SUM(R142:R143)</f>
        <v>7.6488408000000003</v>
      </c>
      <c r="T141" s="124">
        <f>SUM(T142:T143)</f>
        <v>0</v>
      </c>
      <c r="AR141" s="118" t="s">
        <v>79</v>
      </c>
      <c r="AT141" s="125" t="s">
        <v>73</v>
      </c>
      <c r="AU141" s="125" t="s">
        <v>79</v>
      </c>
      <c r="AY141" s="118" t="s">
        <v>116</v>
      </c>
      <c r="BK141" s="126">
        <f>SUM(BK142:BK143)</f>
        <v>0</v>
      </c>
    </row>
    <row r="142" spans="2:65" s="1" customFormat="1" ht="24.2" customHeight="1">
      <c r="B142" s="129"/>
      <c r="C142" s="130" t="s">
        <v>164</v>
      </c>
      <c r="D142" s="130" t="s">
        <v>118</v>
      </c>
      <c r="E142" s="131" t="s">
        <v>165</v>
      </c>
      <c r="F142" s="132" t="s">
        <v>166</v>
      </c>
      <c r="G142" s="133" t="s">
        <v>121</v>
      </c>
      <c r="H142" s="134">
        <v>17.28</v>
      </c>
      <c r="I142" s="135"/>
      <c r="J142" s="136">
        <f>ROUND(I142*H142,2)</f>
        <v>0</v>
      </c>
      <c r="K142" s="137"/>
      <c r="L142" s="28"/>
      <c r="M142" s="138" t="s">
        <v>1</v>
      </c>
      <c r="N142" s="139" t="s">
        <v>40</v>
      </c>
      <c r="P142" s="140">
        <f>O142*H142</f>
        <v>0</v>
      </c>
      <c r="Q142" s="140">
        <v>0.29810999999999999</v>
      </c>
      <c r="R142" s="140">
        <f>Q142*H142</f>
        <v>5.1513407999999998</v>
      </c>
      <c r="S142" s="140">
        <v>0</v>
      </c>
      <c r="T142" s="141">
        <f>S142*H142</f>
        <v>0</v>
      </c>
      <c r="AR142" s="142" t="s">
        <v>122</v>
      </c>
      <c r="AT142" s="142" t="s">
        <v>118</v>
      </c>
      <c r="AU142" s="142" t="s">
        <v>123</v>
      </c>
      <c r="AY142" s="13" t="s">
        <v>116</v>
      </c>
      <c r="BE142" s="143">
        <f>IF(N142="základná",J142,0)</f>
        <v>0</v>
      </c>
      <c r="BF142" s="143">
        <f>IF(N142="znížená",J142,0)</f>
        <v>0</v>
      </c>
      <c r="BG142" s="143">
        <f>IF(N142="zákl. prenesená",J142,0)</f>
        <v>0</v>
      </c>
      <c r="BH142" s="143">
        <f>IF(N142="zníž. prenesená",J142,0)</f>
        <v>0</v>
      </c>
      <c r="BI142" s="143">
        <f>IF(N142="nulová",J142,0)</f>
        <v>0</v>
      </c>
      <c r="BJ142" s="13" t="s">
        <v>123</v>
      </c>
      <c r="BK142" s="143">
        <f>ROUND(I142*H142,2)</f>
        <v>0</v>
      </c>
      <c r="BL142" s="13" t="s">
        <v>122</v>
      </c>
      <c r="BM142" s="142" t="s">
        <v>167</v>
      </c>
    </row>
    <row r="143" spans="2:65" s="1" customFormat="1" ht="37.9" customHeight="1">
      <c r="B143" s="129"/>
      <c r="C143" s="130" t="s">
        <v>168</v>
      </c>
      <c r="D143" s="130" t="s">
        <v>118</v>
      </c>
      <c r="E143" s="131" t="s">
        <v>169</v>
      </c>
      <c r="F143" s="132" t="s">
        <v>170</v>
      </c>
      <c r="G143" s="133" t="s">
        <v>121</v>
      </c>
      <c r="H143" s="134">
        <v>27</v>
      </c>
      <c r="I143" s="135"/>
      <c r="J143" s="136">
        <f>ROUND(I143*H143,2)</f>
        <v>0</v>
      </c>
      <c r="K143" s="137"/>
      <c r="L143" s="28"/>
      <c r="M143" s="138" t="s">
        <v>1</v>
      </c>
      <c r="N143" s="139" t="s">
        <v>40</v>
      </c>
      <c r="P143" s="140">
        <f>O143*H143</f>
        <v>0</v>
      </c>
      <c r="Q143" s="140">
        <v>9.2499999999999999E-2</v>
      </c>
      <c r="R143" s="140">
        <f>Q143*H143</f>
        <v>2.4975000000000001</v>
      </c>
      <c r="S143" s="140">
        <v>0</v>
      </c>
      <c r="T143" s="141">
        <f>S143*H143</f>
        <v>0</v>
      </c>
      <c r="AR143" s="142" t="s">
        <v>122</v>
      </c>
      <c r="AT143" s="142" t="s">
        <v>118</v>
      </c>
      <c r="AU143" s="142" t="s">
        <v>123</v>
      </c>
      <c r="AY143" s="13" t="s">
        <v>116</v>
      </c>
      <c r="BE143" s="143">
        <f>IF(N143="základná",J143,0)</f>
        <v>0</v>
      </c>
      <c r="BF143" s="143">
        <f>IF(N143="znížená",J143,0)</f>
        <v>0</v>
      </c>
      <c r="BG143" s="143">
        <f>IF(N143="zákl. prenesená",J143,0)</f>
        <v>0</v>
      </c>
      <c r="BH143" s="143">
        <f>IF(N143="zníž. prenesená",J143,0)</f>
        <v>0</v>
      </c>
      <c r="BI143" s="143">
        <f>IF(N143="nulová",J143,0)</f>
        <v>0</v>
      </c>
      <c r="BJ143" s="13" t="s">
        <v>123</v>
      </c>
      <c r="BK143" s="143">
        <f>ROUND(I143*H143,2)</f>
        <v>0</v>
      </c>
      <c r="BL143" s="13" t="s">
        <v>122</v>
      </c>
      <c r="BM143" s="142" t="s">
        <v>171</v>
      </c>
    </row>
    <row r="144" spans="2:65" s="11" customFormat="1" ht="22.9" customHeight="1">
      <c r="B144" s="117"/>
      <c r="D144" s="118" t="s">
        <v>73</v>
      </c>
      <c r="E144" s="127" t="s">
        <v>154</v>
      </c>
      <c r="F144" s="127" t="s">
        <v>172</v>
      </c>
      <c r="I144" s="120"/>
      <c r="J144" s="128">
        <f>BK144</f>
        <v>0</v>
      </c>
      <c r="L144" s="117"/>
      <c r="M144" s="122"/>
      <c r="P144" s="123">
        <f>SUM(P145:P146)</f>
        <v>0</v>
      </c>
      <c r="R144" s="123">
        <f>SUM(R145:R146)</f>
        <v>4.8939999999999997E-2</v>
      </c>
      <c r="T144" s="124">
        <f>SUM(T145:T146)</f>
        <v>0</v>
      </c>
      <c r="AR144" s="118" t="s">
        <v>79</v>
      </c>
      <c r="AT144" s="125" t="s">
        <v>73</v>
      </c>
      <c r="AU144" s="125" t="s">
        <v>79</v>
      </c>
      <c r="AY144" s="118" t="s">
        <v>116</v>
      </c>
      <c r="BK144" s="126">
        <f>SUM(BK145:BK146)</f>
        <v>0</v>
      </c>
    </row>
    <row r="145" spans="2:65" s="1" customFormat="1" ht="24.2" customHeight="1">
      <c r="B145" s="129"/>
      <c r="C145" s="130" t="s">
        <v>173</v>
      </c>
      <c r="D145" s="130" t="s">
        <v>118</v>
      </c>
      <c r="E145" s="131" t="s">
        <v>174</v>
      </c>
      <c r="F145" s="132" t="s">
        <v>175</v>
      </c>
      <c r="G145" s="133" t="s">
        <v>176</v>
      </c>
      <c r="H145" s="134">
        <v>1</v>
      </c>
      <c r="I145" s="135"/>
      <c r="J145" s="136">
        <f>ROUND(I145*H145,2)</f>
        <v>0</v>
      </c>
      <c r="K145" s="137"/>
      <c r="L145" s="28"/>
      <c r="M145" s="138" t="s">
        <v>1</v>
      </c>
      <c r="N145" s="139" t="s">
        <v>40</v>
      </c>
      <c r="P145" s="140">
        <f>O145*H145</f>
        <v>0</v>
      </c>
      <c r="Q145" s="140">
        <v>3.9640000000000002E-2</v>
      </c>
      <c r="R145" s="140">
        <f>Q145*H145</f>
        <v>3.9640000000000002E-2</v>
      </c>
      <c r="S145" s="140">
        <v>0</v>
      </c>
      <c r="T145" s="141">
        <f>S145*H145</f>
        <v>0</v>
      </c>
      <c r="AR145" s="142" t="s">
        <v>122</v>
      </c>
      <c r="AT145" s="142" t="s">
        <v>118</v>
      </c>
      <c r="AU145" s="142" t="s">
        <v>123</v>
      </c>
      <c r="AY145" s="13" t="s">
        <v>116</v>
      </c>
      <c r="BE145" s="143">
        <f>IF(N145="základná",J145,0)</f>
        <v>0</v>
      </c>
      <c r="BF145" s="143">
        <f>IF(N145="znížená",J145,0)</f>
        <v>0</v>
      </c>
      <c r="BG145" s="143">
        <f>IF(N145="zákl. prenesená",J145,0)</f>
        <v>0</v>
      </c>
      <c r="BH145" s="143">
        <f>IF(N145="zníž. prenesená",J145,0)</f>
        <v>0</v>
      </c>
      <c r="BI145" s="143">
        <f>IF(N145="nulová",J145,0)</f>
        <v>0</v>
      </c>
      <c r="BJ145" s="13" t="s">
        <v>123</v>
      </c>
      <c r="BK145" s="143">
        <f>ROUND(I145*H145,2)</f>
        <v>0</v>
      </c>
      <c r="BL145" s="13" t="s">
        <v>122</v>
      </c>
      <c r="BM145" s="142" t="s">
        <v>177</v>
      </c>
    </row>
    <row r="146" spans="2:65" s="1" customFormat="1" ht="21.75" customHeight="1">
      <c r="B146" s="129"/>
      <c r="C146" s="144" t="s">
        <v>178</v>
      </c>
      <c r="D146" s="144" t="s">
        <v>179</v>
      </c>
      <c r="E146" s="145" t="s">
        <v>180</v>
      </c>
      <c r="F146" s="146" t="s">
        <v>181</v>
      </c>
      <c r="G146" s="147" t="s">
        <v>176</v>
      </c>
      <c r="H146" s="148">
        <v>1</v>
      </c>
      <c r="I146" s="149"/>
      <c r="J146" s="150">
        <f>ROUND(I146*H146,2)</f>
        <v>0</v>
      </c>
      <c r="K146" s="151"/>
      <c r="L146" s="152"/>
      <c r="M146" s="153" t="s">
        <v>1</v>
      </c>
      <c r="N146" s="154" t="s">
        <v>40</v>
      </c>
      <c r="P146" s="140">
        <f>O146*H146</f>
        <v>0</v>
      </c>
      <c r="Q146" s="140">
        <v>9.2999999999999992E-3</v>
      </c>
      <c r="R146" s="140">
        <f>Q146*H146</f>
        <v>9.2999999999999992E-3</v>
      </c>
      <c r="S146" s="140">
        <v>0</v>
      </c>
      <c r="T146" s="141">
        <f>S146*H146</f>
        <v>0</v>
      </c>
      <c r="AR146" s="142" t="s">
        <v>168</v>
      </c>
      <c r="AT146" s="142" t="s">
        <v>179</v>
      </c>
      <c r="AU146" s="142" t="s">
        <v>123</v>
      </c>
      <c r="AY146" s="13" t="s">
        <v>116</v>
      </c>
      <c r="BE146" s="143">
        <f>IF(N146="základná",J146,0)</f>
        <v>0</v>
      </c>
      <c r="BF146" s="143">
        <f>IF(N146="znížená",J146,0)</f>
        <v>0</v>
      </c>
      <c r="BG146" s="143">
        <f>IF(N146="zákl. prenesená",J146,0)</f>
        <v>0</v>
      </c>
      <c r="BH146" s="143">
        <f>IF(N146="zníž. prenesená",J146,0)</f>
        <v>0</v>
      </c>
      <c r="BI146" s="143">
        <f>IF(N146="nulová",J146,0)</f>
        <v>0</v>
      </c>
      <c r="BJ146" s="13" t="s">
        <v>123</v>
      </c>
      <c r="BK146" s="143">
        <f>ROUND(I146*H146,2)</f>
        <v>0</v>
      </c>
      <c r="BL146" s="13" t="s">
        <v>122</v>
      </c>
      <c r="BM146" s="142" t="s">
        <v>182</v>
      </c>
    </row>
    <row r="147" spans="2:65" s="11" customFormat="1" ht="22.9" customHeight="1">
      <c r="B147" s="117"/>
      <c r="D147" s="118" t="s">
        <v>73</v>
      </c>
      <c r="E147" s="127" t="s">
        <v>183</v>
      </c>
      <c r="F147" s="127" t="s">
        <v>184</v>
      </c>
      <c r="I147" s="120"/>
      <c r="J147" s="128">
        <f>BK147</f>
        <v>0</v>
      </c>
      <c r="L147" s="117"/>
      <c r="M147" s="122"/>
      <c r="P147" s="123">
        <f>SUM(P148:P154)</f>
        <v>0</v>
      </c>
      <c r="R147" s="123">
        <f>SUM(R148:R154)</f>
        <v>0</v>
      </c>
      <c r="T147" s="124">
        <f>SUM(T148:T154)</f>
        <v>0</v>
      </c>
      <c r="AR147" s="118" t="s">
        <v>79</v>
      </c>
      <c r="AT147" s="125" t="s">
        <v>73</v>
      </c>
      <c r="AU147" s="125" t="s">
        <v>79</v>
      </c>
      <c r="AY147" s="118" t="s">
        <v>116</v>
      </c>
      <c r="BK147" s="126">
        <f>SUM(BK148:BK154)</f>
        <v>0</v>
      </c>
    </row>
    <row r="148" spans="2:65" s="1" customFormat="1" ht="21.75" customHeight="1">
      <c r="B148" s="129"/>
      <c r="C148" s="130" t="s">
        <v>185</v>
      </c>
      <c r="D148" s="130" t="s">
        <v>118</v>
      </c>
      <c r="E148" s="131" t="s">
        <v>186</v>
      </c>
      <c r="F148" s="132" t="s">
        <v>187</v>
      </c>
      <c r="G148" s="133" t="s">
        <v>151</v>
      </c>
      <c r="H148" s="134">
        <v>3.51</v>
      </c>
      <c r="I148" s="135"/>
      <c r="J148" s="136">
        <f t="shared" ref="J148:J154" si="10">ROUND(I148*H148,2)</f>
        <v>0</v>
      </c>
      <c r="K148" s="137"/>
      <c r="L148" s="28"/>
      <c r="M148" s="138" t="s">
        <v>1</v>
      </c>
      <c r="N148" s="139" t="s">
        <v>40</v>
      </c>
      <c r="P148" s="140">
        <f t="shared" ref="P148:P154" si="11">O148*H148</f>
        <v>0</v>
      </c>
      <c r="Q148" s="140">
        <v>0</v>
      </c>
      <c r="R148" s="140">
        <f t="shared" ref="R148:R154" si="12">Q148*H148</f>
        <v>0</v>
      </c>
      <c r="S148" s="140">
        <v>0</v>
      </c>
      <c r="T148" s="141">
        <f t="shared" ref="T148:T154" si="13">S148*H148</f>
        <v>0</v>
      </c>
      <c r="AR148" s="142" t="s">
        <v>122</v>
      </c>
      <c r="AT148" s="142" t="s">
        <v>118</v>
      </c>
      <c r="AU148" s="142" t="s">
        <v>123</v>
      </c>
      <c r="AY148" s="13" t="s">
        <v>116</v>
      </c>
      <c r="BE148" s="143">
        <f t="shared" ref="BE148:BE154" si="14">IF(N148="základná",J148,0)</f>
        <v>0</v>
      </c>
      <c r="BF148" s="143">
        <f t="shared" ref="BF148:BF154" si="15">IF(N148="znížená",J148,0)</f>
        <v>0</v>
      </c>
      <c r="BG148" s="143">
        <f t="shared" ref="BG148:BG154" si="16">IF(N148="zákl. prenesená",J148,0)</f>
        <v>0</v>
      </c>
      <c r="BH148" s="143">
        <f t="shared" ref="BH148:BH154" si="17">IF(N148="zníž. prenesená",J148,0)</f>
        <v>0</v>
      </c>
      <c r="BI148" s="143">
        <f t="shared" ref="BI148:BI154" si="18">IF(N148="nulová",J148,0)</f>
        <v>0</v>
      </c>
      <c r="BJ148" s="13" t="s">
        <v>123</v>
      </c>
      <c r="BK148" s="143">
        <f t="shared" ref="BK148:BK154" si="19">ROUND(I148*H148,2)</f>
        <v>0</v>
      </c>
      <c r="BL148" s="13" t="s">
        <v>122</v>
      </c>
      <c r="BM148" s="142" t="s">
        <v>188</v>
      </c>
    </row>
    <row r="149" spans="2:65" s="1" customFormat="1" ht="24.2" customHeight="1">
      <c r="B149" s="129"/>
      <c r="C149" s="130" t="s">
        <v>189</v>
      </c>
      <c r="D149" s="130" t="s">
        <v>118</v>
      </c>
      <c r="E149" s="131" t="s">
        <v>190</v>
      </c>
      <c r="F149" s="132" t="s">
        <v>191</v>
      </c>
      <c r="G149" s="133" t="s">
        <v>151</v>
      </c>
      <c r="H149" s="134">
        <v>14.04</v>
      </c>
      <c r="I149" s="135"/>
      <c r="J149" s="136">
        <f t="shared" si="10"/>
        <v>0</v>
      </c>
      <c r="K149" s="137"/>
      <c r="L149" s="28"/>
      <c r="M149" s="138" t="s">
        <v>1</v>
      </c>
      <c r="N149" s="139" t="s">
        <v>40</v>
      </c>
      <c r="P149" s="140">
        <f t="shared" si="11"/>
        <v>0</v>
      </c>
      <c r="Q149" s="140">
        <v>0</v>
      </c>
      <c r="R149" s="140">
        <f t="shared" si="12"/>
        <v>0</v>
      </c>
      <c r="S149" s="140">
        <v>0</v>
      </c>
      <c r="T149" s="141">
        <f t="shared" si="13"/>
        <v>0</v>
      </c>
      <c r="AR149" s="142" t="s">
        <v>122</v>
      </c>
      <c r="AT149" s="142" t="s">
        <v>118</v>
      </c>
      <c r="AU149" s="142" t="s">
        <v>123</v>
      </c>
      <c r="AY149" s="13" t="s">
        <v>116</v>
      </c>
      <c r="BE149" s="143">
        <f t="shared" si="14"/>
        <v>0</v>
      </c>
      <c r="BF149" s="143">
        <f t="shared" si="15"/>
        <v>0</v>
      </c>
      <c r="BG149" s="143">
        <f t="shared" si="16"/>
        <v>0</v>
      </c>
      <c r="BH149" s="143">
        <f t="shared" si="17"/>
        <v>0</v>
      </c>
      <c r="BI149" s="143">
        <f t="shared" si="18"/>
        <v>0</v>
      </c>
      <c r="BJ149" s="13" t="s">
        <v>123</v>
      </c>
      <c r="BK149" s="143">
        <f t="shared" si="19"/>
        <v>0</v>
      </c>
      <c r="BL149" s="13" t="s">
        <v>122</v>
      </c>
      <c r="BM149" s="142" t="s">
        <v>192</v>
      </c>
    </row>
    <row r="150" spans="2:65" s="1" customFormat="1" ht="24.2" customHeight="1">
      <c r="B150" s="129"/>
      <c r="C150" s="130" t="s">
        <v>161</v>
      </c>
      <c r="D150" s="130" t="s">
        <v>118</v>
      </c>
      <c r="E150" s="131" t="s">
        <v>193</v>
      </c>
      <c r="F150" s="132" t="s">
        <v>194</v>
      </c>
      <c r="G150" s="133" t="s">
        <v>151</v>
      </c>
      <c r="H150" s="134">
        <v>3.51</v>
      </c>
      <c r="I150" s="135"/>
      <c r="J150" s="136">
        <f t="shared" si="10"/>
        <v>0</v>
      </c>
      <c r="K150" s="137"/>
      <c r="L150" s="28"/>
      <c r="M150" s="138" t="s">
        <v>1</v>
      </c>
      <c r="N150" s="139" t="s">
        <v>40</v>
      </c>
      <c r="P150" s="140">
        <f t="shared" si="11"/>
        <v>0</v>
      </c>
      <c r="Q150" s="140">
        <v>0</v>
      </c>
      <c r="R150" s="140">
        <f t="shared" si="12"/>
        <v>0</v>
      </c>
      <c r="S150" s="140">
        <v>0</v>
      </c>
      <c r="T150" s="141">
        <f t="shared" si="13"/>
        <v>0</v>
      </c>
      <c r="AR150" s="142" t="s">
        <v>122</v>
      </c>
      <c r="AT150" s="142" t="s">
        <v>118</v>
      </c>
      <c r="AU150" s="142" t="s">
        <v>123</v>
      </c>
      <c r="AY150" s="13" t="s">
        <v>116</v>
      </c>
      <c r="BE150" s="143">
        <f t="shared" si="14"/>
        <v>0</v>
      </c>
      <c r="BF150" s="143">
        <f t="shared" si="15"/>
        <v>0</v>
      </c>
      <c r="BG150" s="143">
        <f t="shared" si="16"/>
        <v>0</v>
      </c>
      <c r="BH150" s="143">
        <f t="shared" si="17"/>
        <v>0</v>
      </c>
      <c r="BI150" s="143">
        <f t="shared" si="18"/>
        <v>0</v>
      </c>
      <c r="BJ150" s="13" t="s">
        <v>123</v>
      </c>
      <c r="BK150" s="143">
        <f t="shared" si="19"/>
        <v>0</v>
      </c>
      <c r="BL150" s="13" t="s">
        <v>122</v>
      </c>
      <c r="BM150" s="142" t="s">
        <v>195</v>
      </c>
    </row>
    <row r="151" spans="2:65" s="1" customFormat="1" ht="24.2" customHeight="1">
      <c r="B151" s="129"/>
      <c r="C151" s="130" t="s">
        <v>196</v>
      </c>
      <c r="D151" s="130" t="s">
        <v>118</v>
      </c>
      <c r="E151" s="131" t="s">
        <v>197</v>
      </c>
      <c r="F151" s="132" t="s">
        <v>198</v>
      </c>
      <c r="G151" s="133" t="s">
        <v>151</v>
      </c>
      <c r="H151" s="134">
        <v>10.53</v>
      </c>
      <c r="I151" s="135"/>
      <c r="J151" s="136">
        <f t="shared" si="10"/>
        <v>0</v>
      </c>
      <c r="K151" s="137"/>
      <c r="L151" s="28"/>
      <c r="M151" s="138" t="s">
        <v>1</v>
      </c>
      <c r="N151" s="139" t="s">
        <v>40</v>
      </c>
      <c r="P151" s="140">
        <f t="shared" si="11"/>
        <v>0</v>
      </c>
      <c r="Q151" s="140">
        <v>0</v>
      </c>
      <c r="R151" s="140">
        <f t="shared" si="12"/>
        <v>0</v>
      </c>
      <c r="S151" s="140">
        <v>0</v>
      </c>
      <c r="T151" s="141">
        <f t="shared" si="13"/>
        <v>0</v>
      </c>
      <c r="AR151" s="142" t="s">
        <v>122</v>
      </c>
      <c r="AT151" s="142" t="s">
        <v>118</v>
      </c>
      <c r="AU151" s="142" t="s">
        <v>123</v>
      </c>
      <c r="AY151" s="13" t="s">
        <v>116</v>
      </c>
      <c r="BE151" s="143">
        <f t="shared" si="14"/>
        <v>0</v>
      </c>
      <c r="BF151" s="143">
        <f t="shared" si="15"/>
        <v>0</v>
      </c>
      <c r="BG151" s="143">
        <f t="shared" si="16"/>
        <v>0</v>
      </c>
      <c r="BH151" s="143">
        <f t="shared" si="17"/>
        <v>0</v>
      </c>
      <c r="BI151" s="143">
        <f t="shared" si="18"/>
        <v>0</v>
      </c>
      <c r="BJ151" s="13" t="s">
        <v>123</v>
      </c>
      <c r="BK151" s="143">
        <f t="shared" si="19"/>
        <v>0</v>
      </c>
      <c r="BL151" s="13" t="s">
        <v>122</v>
      </c>
      <c r="BM151" s="142" t="s">
        <v>199</v>
      </c>
    </row>
    <row r="152" spans="2:65" s="1" customFormat="1" ht="24.2" customHeight="1">
      <c r="B152" s="129"/>
      <c r="C152" s="130" t="s">
        <v>200</v>
      </c>
      <c r="D152" s="130" t="s">
        <v>118</v>
      </c>
      <c r="E152" s="131" t="s">
        <v>201</v>
      </c>
      <c r="F152" s="132" t="s">
        <v>202</v>
      </c>
      <c r="G152" s="133" t="s">
        <v>151</v>
      </c>
      <c r="H152" s="134">
        <v>3.51</v>
      </c>
      <c r="I152" s="135"/>
      <c r="J152" s="136">
        <f t="shared" si="10"/>
        <v>0</v>
      </c>
      <c r="K152" s="137"/>
      <c r="L152" s="28"/>
      <c r="M152" s="138" t="s">
        <v>1</v>
      </c>
      <c r="N152" s="139" t="s">
        <v>40</v>
      </c>
      <c r="P152" s="140">
        <f t="shared" si="11"/>
        <v>0</v>
      </c>
      <c r="Q152" s="140">
        <v>0</v>
      </c>
      <c r="R152" s="140">
        <f t="shared" si="12"/>
        <v>0</v>
      </c>
      <c r="S152" s="140">
        <v>0</v>
      </c>
      <c r="T152" s="141">
        <f t="shared" si="13"/>
        <v>0</v>
      </c>
      <c r="AR152" s="142" t="s">
        <v>122</v>
      </c>
      <c r="AT152" s="142" t="s">
        <v>118</v>
      </c>
      <c r="AU152" s="142" t="s">
        <v>123</v>
      </c>
      <c r="AY152" s="13" t="s">
        <v>116</v>
      </c>
      <c r="BE152" s="143">
        <f t="shared" si="14"/>
        <v>0</v>
      </c>
      <c r="BF152" s="143">
        <f t="shared" si="15"/>
        <v>0</v>
      </c>
      <c r="BG152" s="143">
        <f t="shared" si="16"/>
        <v>0</v>
      </c>
      <c r="BH152" s="143">
        <f t="shared" si="17"/>
        <v>0</v>
      </c>
      <c r="BI152" s="143">
        <f t="shared" si="18"/>
        <v>0</v>
      </c>
      <c r="BJ152" s="13" t="s">
        <v>123</v>
      </c>
      <c r="BK152" s="143">
        <f t="shared" si="19"/>
        <v>0</v>
      </c>
      <c r="BL152" s="13" t="s">
        <v>122</v>
      </c>
      <c r="BM152" s="142" t="s">
        <v>203</v>
      </c>
    </row>
    <row r="153" spans="2:65" s="1" customFormat="1" ht="16.5" customHeight="1">
      <c r="B153" s="129"/>
      <c r="C153" s="130" t="s">
        <v>7</v>
      </c>
      <c r="D153" s="130" t="s">
        <v>118</v>
      </c>
      <c r="E153" s="131" t="s">
        <v>204</v>
      </c>
      <c r="F153" s="132" t="s">
        <v>205</v>
      </c>
      <c r="G153" s="133" t="s">
        <v>176</v>
      </c>
      <c r="H153" s="134">
        <v>1</v>
      </c>
      <c r="I153" s="135"/>
      <c r="J153" s="136">
        <f t="shared" si="10"/>
        <v>0</v>
      </c>
      <c r="K153" s="137"/>
      <c r="L153" s="28"/>
      <c r="M153" s="138" t="s">
        <v>1</v>
      </c>
      <c r="N153" s="139" t="s">
        <v>40</v>
      </c>
      <c r="P153" s="140">
        <f t="shared" si="11"/>
        <v>0</v>
      </c>
      <c r="Q153" s="140">
        <v>0</v>
      </c>
      <c r="R153" s="140">
        <f t="shared" si="12"/>
        <v>0</v>
      </c>
      <c r="S153" s="140">
        <v>0</v>
      </c>
      <c r="T153" s="141">
        <f t="shared" si="13"/>
        <v>0</v>
      </c>
      <c r="AR153" s="142" t="s">
        <v>122</v>
      </c>
      <c r="AT153" s="142" t="s">
        <v>118</v>
      </c>
      <c r="AU153" s="142" t="s">
        <v>123</v>
      </c>
      <c r="AY153" s="13" t="s">
        <v>116</v>
      </c>
      <c r="BE153" s="143">
        <f t="shared" si="14"/>
        <v>0</v>
      </c>
      <c r="BF153" s="143">
        <f t="shared" si="15"/>
        <v>0</v>
      </c>
      <c r="BG153" s="143">
        <f t="shared" si="16"/>
        <v>0</v>
      </c>
      <c r="BH153" s="143">
        <f t="shared" si="17"/>
        <v>0</v>
      </c>
      <c r="BI153" s="143">
        <f t="shared" si="18"/>
        <v>0</v>
      </c>
      <c r="BJ153" s="13" t="s">
        <v>123</v>
      </c>
      <c r="BK153" s="143">
        <f t="shared" si="19"/>
        <v>0</v>
      </c>
      <c r="BL153" s="13" t="s">
        <v>122</v>
      </c>
      <c r="BM153" s="142" t="s">
        <v>206</v>
      </c>
    </row>
    <row r="154" spans="2:65" s="1" customFormat="1" ht="33" customHeight="1">
      <c r="B154" s="129"/>
      <c r="C154" s="130" t="s">
        <v>207</v>
      </c>
      <c r="D154" s="130" t="s">
        <v>118</v>
      </c>
      <c r="E154" s="131" t="s">
        <v>208</v>
      </c>
      <c r="F154" s="132" t="s">
        <v>209</v>
      </c>
      <c r="G154" s="133" t="s">
        <v>151</v>
      </c>
      <c r="H154" s="134">
        <v>3.51</v>
      </c>
      <c r="I154" s="135"/>
      <c r="J154" s="136">
        <f t="shared" si="10"/>
        <v>0</v>
      </c>
      <c r="K154" s="137"/>
      <c r="L154" s="28"/>
      <c r="M154" s="138" t="s">
        <v>1</v>
      </c>
      <c r="N154" s="139" t="s">
        <v>40</v>
      </c>
      <c r="P154" s="140">
        <f t="shared" si="11"/>
        <v>0</v>
      </c>
      <c r="Q154" s="140">
        <v>0</v>
      </c>
      <c r="R154" s="140">
        <f t="shared" si="12"/>
        <v>0</v>
      </c>
      <c r="S154" s="140">
        <v>0</v>
      </c>
      <c r="T154" s="141">
        <f t="shared" si="13"/>
        <v>0</v>
      </c>
      <c r="AR154" s="142" t="s">
        <v>122</v>
      </c>
      <c r="AT154" s="142" t="s">
        <v>118</v>
      </c>
      <c r="AU154" s="142" t="s">
        <v>123</v>
      </c>
      <c r="AY154" s="13" t="s">
        <v>116</v>
      </c>
      <c r="BE154" s="143">
        <f t="shared" si="14"/>
        <v>0</v>
      </c>
      <c r="BF154" s="143">
        <f t="shared" si="15"/>
        <v>0</v>
      </c>
      <c r="BG154" s="143">
        <f t="shared" si="16"/>
        <v>0</v>
      </c>
      <c r="BH154" s="143">
        <f t="shared" si="17"/>
        <v>0</v>
      </c>
      <c r="BI154" s="143">
        <f t="shared" si="18"/>
        <v>0</v>
      </c>
      <c r="BJ154" s="13" t="s">
        <v>123</v>
      </c>
      <c r="BK154" s="143">
        <f t="shared" si="19"/>
        <v>0</v>
      </c>
      <c r="BL154" s="13" t="s">
        <v>122</v>
      </c>
      <c r="BM154" s="142" t="s">
        <v>210</v>
      </c>
    </row>
    <row r="155" spans="2:65" s="11" customFormat="1" ht="22.9" customHeight="1">
      <c r="B155" s="117"/>
      <c r="D155" s="118" t="s">
        <v>73</v>
      </c>
      <c r="E155" s="127" t="s">
        <v>211</v>
      </c>
      <c r="F155" s="127" t="s">
        <v>212</v>
      </c>
      <c r="I155" s="120"/>
      <c r="J155" s="128">
        <f>BK155</f>
        <v>0</v>
      </c>
      <c r="L155" s="117"/>
      <c r="M155" s="122"/>
      <c r="P155" s="123">
        <f>P156</f>
        <v>0</v>
      </c>
      <c r="R155" s="123">
        <f>R156</f>
        <v>0</v>
      </c>
      <c r="T155" s="124">
        <f>T156</f>
        <v>0</v>
      </c>
      <c r="AR155" s="118" t="s">
        <v>79</v>
      </c>
      <c r="AT155" s="125" t="s">
        <v>73</v>
      </c>
      <c r="AU155" s="125" t="s">
        <v>79</v>
      </c>
      <c r="AY155" s="118" t="s">
        <v>116</v>
      </c>
      <c r="BK155" s="126">
        <f>BK156</f>
        <v>0</v>
      </c>
    </row>
    <row r="156" spans="2:65" s="1" customFormat="1" ht="16.5" customHeight="1">
      <c r="B156" s="129"/>
      <c r="C156" s="130" t="s">
        <v>213</v>
      </c>
      <c r="D156" s="130" t="s">
        <v>118</v>
      </c>
      <c r="E156" s="131" t="s">
        <v>214</v>
      </c>
      <c r="F156" s="132" t="s">
        <v>215</v>
      </c>
      <c r="G156" s="133" t="s">
        <v>176</v>
      </c>
      <c r="H156" s="134">
        <v>10</v>
      </c>
      <c r="I156" s="135"/>
      <c r="J156" s="136">
        <f>ROUND(I156*H156,2)</f>
        <v>0</v>
      </c>
      <c r="K156" s="137"/>
      <c r="L156" s="28"/>
      <c r="M156" s="138" t="s">
        <v>1</v>
      </c>
      <c r="N156" s="139" t="s">
        <v>40</v>
      </c>
      <c r="P156" s="140">
        <f>O156*H156</f>
        <v>0</v>
      </c>
      <c r="Q156" s="140">
        <v>0</v>
      </c>
      <c r="R156" s="140">
        <f>Q156*H156</f>
        <v>0</v>
      </c>
      <c r="S156" s="140">
        <v>0</v>
      </c>
      <c r="T156" s="141">
        <f>S156*H156</f>
        <v>0</v>
      </c>
      <c r="AR156" s="142" t="s">
        <v>122</v>
      </c>
      <c r="AT156" s="142" t="s">
        <v>118</v>
      </c>
      <c r="AU156" s="142" t="s">
        <v>123</v>
      </c>
      <c r="AY156" s="13" t="s">
        <v>116</v>
      </c>
      <c r="BE156" s="143">
        <f>IF(N156="základná",J156,0)</f>
        <v>0</v>
      </c>
      <c r="BF156" s="143">
        <f>IF(N156="znížená",J156,0)</f>
        <v>0</v>
      </c>
      <c r="BG156" s="143">
        <f>IF(N156="zákl. prenesená",J156,0)</f>
        <v>0</v>
      </c>
      <c r="BH156" s="143">
        <f>IF(N156="zníž. prenesená",J156,0)</f>
        <v>0</v>
      </c>
      <c r="BI156" s="143">
        <f>IF(N156="nulová",J156,0)</f>
        <v>0</v>
      </c>
      <c r="BJ156" s="13" t="s">
        <v>123</v>
      </c>
      <c r="BK156" s="143">
        <f>ROUND(I156*H156,2)</f>
        <v>0</v>
      </c>
      <c r="BL156" s="13" t="s">
        <v>122</v>
      </c>
      <c r="BM156" s="142" t="s">
        <v>216</v>
      </c>
    </row>
    <row r="157" spans="2:65" s="11" customFormat="1" ht="25.9" customHeight="1">
      <c r="B157" s="117"/>
      <c r="D157" s="118" t="s">
        <v>73</v>
      </c>
      <c r="E157" s="119" t="s">
        <v>217</v>
      </c>
      <c r="F157" s="119" t="s">
        <v>218</v>
      </c>
      <c r="I157" s="120"/>
      <c r="J157" s="121">
        <f>BK157</f>
        <v>0</v>
      </c>
      <c r="L157" s="117"/>
      <c r="M157" s="122"/>
      <c r="P157" s="123">
        <f>P158+P163+P168+P171+P175+P179+P187</f>
        <v>0</v>
      </c>
      <c r="R157" s="123">
        <f>R158+R163+R168+R171+R175+R179+R187</f>
        <v>8.2286944579999997</v>
      </c>
      <c r="T157" s="124">
        <f>T158+T163+T168+T171+T175+T179+T187</f>
        <v>0</v>
      </c>
      <c r="AR157" s="118" t="s">
        <v>123</v>
      </c>
      <c r="AT157" s="125" t="s">
        <v>73</v>
      </c>
      <c r="AU157" s="125" t="s">
        <v>74</v>
      </c>
      <c r="AY157" s="118" t="s">
        <v>116</v>
      </c>
      <c r="BK157" s="126">
        <f>BK158+BK163+BK168+BK171+BK175+BK179+BK187</f>
        <v>0</v>
      </c>
    </row>
    <row r="158" spans="2:65" s="11" customFormat="1" ht="22.9" customHeight="1">
      <c r="B158" s="117"/>
      <c r="D158" s="118" t="s">
        <v>73</v>
      </c>
      <c r="E158" s="127" t="s">
        <v>219</v>
      </c>
      <c r="F158" s="127" t="s">
        <v>220</v>
      </c>
      <c r="I158" s="120"/>
      <c r="J158" s="128">
        <f>BK158</f>
        <v>0</v>
      </c>
      <c r="L158" s="117"/>
      <c r="M158" s="122"/>
      <c r="P158" s="123">
        <f>SUM(P159:P162)</f>
        <v>0</v>
      </c>
      <c r="R158" s="123">
        <f>SUM(R159:R162)</f>
        <v>0.51740430000000004</v>
      </c>
      <c r="T158" s="124">
        <f>SUM(T159:T162)</f>
        <v>0</v>
      </c>
      <c r="AR158" s="118" t="s">
        <v>123</v>
      </c>
      <c r="AT158" s="125" t="s">
        <v>73</v>
      </c>
      <c r="AU158" s="125" t="s">
        <v>79</v>
      </c>
      <c r="AY158" s="118" t="s">
        <v>116</v>
      </c>
      <c r="BK158" s="126">
        <f>SUM(BK159:BK162)</f>
        <v>0</v>
      </c>
    </row>
    <row r="159" spans="2:65" s="1" customFormat="1" ht="24.2" customHeight="1">
      <c r="B159" s="129"/>
      <c r="C159" s="130" t="s">
        <v>221</v>
      </c>
      <c r="D159" s="130" t="s">
        <v>118</v>
      </c>
      <c r="E159" s="131" t="s">
        <v>222</v>
      </c>
      <c r="F159" s="132" t="s">
        <v>223</v>
      </c>
      <c r="G159" s="133" t="s">
        <v>121</v>
      </c>
      <c r="H159" s="134">
        <v>55</v>
      </c>
      <c r="I159" s="135"/>
      <c r="J159" s="136">
        <f>ROUND(I159*H159,2)</f>
        <v>0</v>
      </c>
      <c r="K159" s="137"/>
      <c r="L159" s="28"/>
      <c r="M159" s="138" t="s">
        <v>1</v>
      </c>
      <c r="N159" s="139" t="s">
        <v>40</v>
      </c>
      <c r="P159" s="140">
        <f>O159*H159</f>
        <v>0</v>
      </c>
      <c r="Q159" s="140">
        <v>0</v>
      </c>
      <c r="R159" s="140">
        <f>Q159*H159</f>
        <v>0</v>
      </c>
      <c r="S159" s="140">
        <v>0</v>
      </c>
      <c r="T159" s="141">
        <f>S159*H159</f>
        <v>0</v>
      </c>
      <c r="AR159" s="142" t="s">
        <v>161</v>
      </c>
      <c r="AT159" s="142" t="s">
        <v>118</v>
      </c>
      <c r="AU159" s="142" t="s">
        <v>123</v>
      </c>
      <c r="AY159" s="13" t="s">
        <v>116</v>
      </c>
      <c r="BE159" s="143">
        <f>IF(N159="základná",J159,0)</f>
        <v>0</v>
      </c>
      <c r="BF159" s="143">
        <f>IF(N159="znížená",J159,0)</f>
        <v>0</v>
      </c>
      <c r="BG159" s="143">
        <f>IF(N159="zákl. prenesená",J159,0)</f>
        <v>0</v>
      </c>
      <c r="BH159" s="143">
        <f>IF(N159="zníž. prenesená",J159,0)</f>
        <v>0</v>
      </c>
      <c r="BI159" s="143">
        <f>IF(N159="nulová",J159,0)</f>
        <v>0</v>
      </c>
      <c r="BJ159" s="13" t="s">
        <v>123</v>
      </c>
      <c r="BK159" s="143">
        <f>ROUND(I159*H159,2)</f>
        <v>0</v>
      </c>
      <c r="BL159" s="13" t="s">
        <v>161</v>
      </c>
      <c r="BM159" s="142" t="s">
        <v>224</v>
      </c>
    </row>
    <row r="160" spans="2:65" s="1" customFormat="1" ht="16.5" customHeight="1">
      <c r="B160" s="129"/>
      <c r="C160" s="144" t="s">
        <v>225</v>
      </c>
      <c r="D160" s="144" t="s">
        <v>179</v>
      </c>
      <c r="E160" s="145" t="s">
        <v>226</v>
      </c>
      <c r="F160" s="146" t="s">
        <v>227</v>
      </c>
      <c r="G160" s="147" t="s">
        <v>151</v>
      </c>
      <c r="H160" s="148">
        <v>1.7000000000000001E-2</v>
      </c>
      <c r="I160" s="149"/>
      <c r="J160" s="150">
        <f>ROUND(I160*H160,2)</f>
        <v>0</v>
      </c>
      <c r="K160" s="151"/>
      <c r="L160" s="152"/>
      <c r="M160" s="153" t="s">
        <v>1</v>
      </c>
      <c r="N160" s="154" t="s">
        <v>40</v>
      </c>
      <c r="P160" s="140">
        <f>O160*H160</f>
        <v>0</v>
      </c>
      <c r="Q160" s="140">
        <v>1</v>
      </c>
      <c r="R160" s="140">
        <f>Q160*H160</f>
        <v>1.7000000000000001E-2</v>
      </c>
      <c r="S160" s="140">
        <v>0</v>
      </c>
      <c r="T160" s="141">
        <f>S160*H160</f>
        <v>0</v>
      </c>
      <c r="AR160" s="142" t="s">
        <v>228</v>
      </c>
      <c r="AT160" s="142" t="s">
        <v>179</v>
      </c>
      <c r="AU160" s="142" t="s">
        <v>123</v>
      </c>
      <c r="AY160" s="13" t="s">
        <v>116</v>
      </c>
      <c r="BE160" s="143">
        <f>IF(N160="základná",J160,0)</f>
        <v>0</v>
      </c>
      <c r="BF160" s="143">
        <f>IF(N160="znížená",J160,0)</f>
        <v>0</v>
      </c>
      <c r="BG160" s="143">
        <f>IF(N160="zákl. prenesená",J160,0)</f>
        <v>0</v>
      </c>
      <c r="BH160" s="143">
        <f>IF(N160="zníž. prenesená",J160,0)</f>
        <v>0</v>
      </c>
      <c r="BI160" s="143">
        <f>IF(N160="nulová",J160,0)</f>
        <v>0</v>
      </c>
      <c r="BJ160" s="13" t="s">
        <v>123</v>
      </c>
      <c r="BK160" s="143">
        <f>ROUND(I160*H160,2)</f>
        <v>0</v>
      </c>
      <c r="BL160" s="13" t="s">
        <v>161</v>
      </c>
      <c r="BM160" s="142" t="s">
        <v>229</v>
      </c>
    </row>
    <row r="161" spans="2:65" s="1" customFormat="1" ht="24.2" customHeight="1">
      <c r="B161" s="129"/>
      <c r="C161" s="130" t="s">
        <v>230</v>
      </c>
      <c r="D161" s="130" t="s">
        <v>118</v>
      </c>
      <c r="E161" s="131" t="s">
        <v>231</v>
      </c>
      <c r="F161" s="132" t="s">
        <v>232</v>
      </c>
      <c r="G161" s="133" t="s">
        <v>121</v>
      </c>
      <c r="H161" s="134">
        <v>55</v>
      </c>
      <c r="I161" s="135"/>
      <c r="J161" s="136">
        <f>ROUND(I161*H161,2)</f>
        <v>0</v>
      </c>
      <c r="K161" s="137"/>
      <c r="L161" s="28"/>
      <c r="M161" s="138" t="s">
        <v>1</v>
      </c>
      <c r="N161" s="139" t="s">
        <v>40</v>
      </c>
      <c r="P161" s="140">
        <f>O161*H161</f>
        <v>0</v>
      </c>
      <c r="Q161" s="140">
        <v>5.4226000000000003E-4</v>
      </c>
      <c r="R161" s="140">
        <f>Q161*H161</f>
        <v>2.9824300000000002E-2</v>
      </c>
      <c r="S161" s="140">
        <v>0</v>
      </c>
      <c r="T161" s="141">
        <f>S161*H161</f>
        <v>0</v>
      </c>
      <c r="AR161" s="142" t="s">
        <v>161</v>
      </c>
      <c r="AT161" s="142" t="s">
        <v>118</v>
      </c>
      <c r="AU161" s="142" t="s">
        <v>123</v>
      </c>
      <c r="AY161" s="13" t="s">
        <v>116</v>
      </c>
      <c r="BE161" s="143">
        <f>IF(N161="základná",J161,0)</f>
        <v>0</v>
      </c>
      <c r="BF161" s="143">
        <f>IF(N161="znížená",J161,0)</f>
        <v>0</v>
      </c>
      <c r="BG161" s="143">
        <f>IF(N161="zákl. prenesená",J161,0)</f>
        <v>0</v>
      </c>
      <c r="BH161" s="143">
        <f>IF(N161="zníž. prenesená",J161,0)</f>
        <v>0</v>
      </c>
      <c r="BI161" s="143">
        <f>IF(N161="nulová",J161,0)</f>
        <v>0</v>
      </c>
      <c r="BJ161" s="13" t="s">
        <v>123</v>
      </c>
      <c r="BK161" s="143">
        <f>ROUND(I161*H161,2)</f>
        <v>0</v>
      </c>
      <c r="BL161" s="13" t="s">
        <v>161</v>
      </c>
      <c r="BM161" s="142" t="s">
        <v>233</v>
      </c>
    </row>
    <row r="162" spans="2:65" s="1" customFormat="1" ht="24.2" customHeight="1">
      <c r="B162" s="129"/>
      <c r="C162" s="144" t="s">
        <v>234</v>
      </c>
      <c r="D162" s="144" t="s">
        <v>179</v>
      </c>
      <c r="E162" s="145" t="s">
        <v>235</v>
      </c>
      <c r="F162" s="146" t="s">
        <v>236</v>
      </c>
      <c r="G162" s="147" t="s">
        <v>121</v>
      </c>
      <c r="H162" s="148">
        <v>63.25</v>
      </c>
      <c r="I162" s="149"/>
      <c r="J162" s="150">
        <f>ROUND(I162*H162,2)</f>
        <v>0</v>
      </c>
      <c r="K162" s="151"/>
      <c r="L162" s="152"/>
      <c r="M162" s="153" t="s">
        <v>1</v>
      </c>
      <c r="N162" s="154" t="s">
        <v>40</v>
      </c>
      <c r="P162" s="140">
        <f>O162*H162</f>
        <v>0</v>
      </c>
      <c r="Q162" s="140">
        <v>7.4400000000000004E-3</v>
      </c>
      <c r="R162" s="140">
        <f>Q162*H162</f>
        <v>0.47058000000000005</v>
      </c>
      <c r="S162" s="140">
        <v>0</v>
      </c>
      <c r="T162" s="141">
        <f>S162*H162</f>
        <v>0</v>
      </c>
      <c r="AR162" s="142" t="s">
        <v>228</v>
      </c>
      <c r="AT162" s="142" t="s">
        <v>179</v>
      </c>
      <c r="AU162" s="142" t="s">
        <v>123</v>
      </c>
      <c r="AY162" s="13" t="s">
        <v>116</v>
      </c>
      <c r="BE162" s="143">
        <f>IF(N162="základná",J162,0)</f>
        <v>0</v>
      </c>
      <c r="BF162" s="143">
        <f>IF(N162="znížená",J162,0)</f>
        <v>0</v>
      </c>
      <c r="BG162" s="143">
        <f>IF(N162="zákl. prenesená",J162,0)</f>
        <v>0</v>
      </c>
      <c r="BH162" s="143">
        <f>IF(N162="zníž. prenesená",J162,0)</f>
        <v>0</v>
      </c>
      <c r="BI162" s="143">
        <f>IF(N162="nulová",J162,0)</f>
        <v>0</v>
      </c>
      <c r="BJ162" s="13" t="s">
        <v>123</v>
      </c>
      <c r="BK162" s="143">
        <f>ROUND(I162*H162,2)</f>
        <v>0</v>
      </c>
      <c r="BL162" s="13" t="s">
        <v>161</v>
      </c>
      <c r="BM162" s="142" t="s">
        <v>237</v>
      </c>
    </row>
    <row r="163" spans="2:65" s="11" customFormat="1" ht="22.9" customHeight="1">
      <c r="B163" s="117"/>
      <c r="D163" s="118" t="s">
        <v>73</v>
      </c>
      <c r="E163" s="127" t="s">
        <v>238</v>
      </c>
      <c r="F163" s="127" t="s">
        <v>239</v>
      </c>
      <c r="I163" s="120"/>
      <c r="J163" s="128">
        <f>BK163</f>
        <v>0</v>
      </c>
      <c r="L163" s="117"/>
      <c r="M163" s="122"/>
      <c r="P163" s="123">
        <f>SUM(P164:P167)</f>
        <v>0</v>
      </c>
      <c r="R163" s="123">
        <f>SUM(R164:R167)</f>
        <v>1.7675179999999999</v>
      </c>
      <c r="T163" s="124">
        <f>SUM(T164:T167)</f>
        <v>0</v>
      </c>
      <c r="AR163" s="118" t="s">
        <v>123</v>
      </c>
      <c r="AT163" s="125" t="s">
        <v>73</v>
      </c>
      <c r="AU163" s="125" t="s">
        <v>79</v>
      </c>
      <c r="AY163" s="118" t="s">
        <v>116</v>
      </c>
      <c r="BK163" s="126">
        <f>SUM(BK164:BK167)</f>
        <v>0</v>
      </c>
    </row>
    <row r="164" spans="2:65" s="1" customFormat="1" ht="33" customHeight="1">
      <c r="B164" s="129"/>
      <c r="C164" s="130" t="s">
        <v>183</v>
      </c>
      <c r="D164" s="130" t="s">
        <v>118</v>
      </c>
      <c r="E164" s="131" t="s">
        <v>240</v>
      </c>
      <c r="F164" s="132" t="s">
        <v>241</v>
      </c>
      <c r="G164" s="133" t="s">
        <v>242</v>
      </c>
      <c r="H164" s="134">
        <v>335</v>
      </c>
      <c r="I164" s="135"/>
      <c r="J164" s="136">
        <f>ROUND(I164*H164,2)</f>
        <v>0</v>
      </c>
      <c r="K164" s="137"/>
      <c r="L164" s="28"/>
      <c r="M164" s="138" t="s">
        <v>1</v>
      </c>
      <c r="N164" s="139" t="s">
        <v>40</v>
      </c>
      <c r="P164" s="140">
        <f>O164*H164</f>
        <v>0</v>
      </c>
      <c r="Q164" s="140">
        <v>9.2399999999999996E-5</v>
      </c>
      <c r="R164" s="140">
        <f>Q164*H164</f>
        <v>3.0953999999999999E-2</v>
      </c>
      <c r="S164" s="140">
        <v>0</v>
      </c>
      <c r="T164" s="141">
        <f>S164*H164</f>
        <v>0</v>
      </c>
      <c r="AR164" s="142" t="s">
        <v>161</v>
      </c>
      <c r="AT164" s="142" t="s">
        <v>118</v>
      </c>
      <c r="AU164" s="142" t="s">
        <v>123</v>
      </c>
      <c r="AY164" s="13" t="s">
        <v>116</v>
      </c>
      <c r="BE164" s="143">
        <f>IF(N164="základná",J164,0)</f>
        <v>0</v>
      </c>
      <c r="BF164" s="143">
        <f>IF(N164="znížená",J164,0)</f>
        <v>0</v>
      </c>
      <c r="BG164" s="143">
        <f>IF(N164="zákl. prenesená",J164,0)</f>
        <v>0</v>
      </c>
      <c r="BH164" s="143">
        <f>IF(N164="zníž. prenesená",J164,0)</f>
        <v>0</v>
      </c>
      <c r="BI164" s="143">
        <f>IF(N164="nulová",J164,0)</f>
        <v>0</v>
      </c>
      <c r="BJ164" s="13" t="s">
        <v>123</v>
      </c>
      <c r="BK164" s="143">
        <f>ROUND(I164*H164,2)</f>
        <v>0</v>
      </c>
      <c r="BL164" s="13" t="s">
        <v>161</v>
      </c>
      <c r="BM164" s="142" t="s">
        <v>243</v>
      </c>
    </row>
    <row r="165" spans="2:65" s="1" customFormat="1" ht="16.5" customHeight="1">
      <c r="B165" s="129"/>
      <c r="C165" s="144" t="s">
        <v>244</v>
      </c>
      <c r="D165" s="144" t="s">
        <v>179</v>
      </c>
      <c r="E165" s="145" t="s">
        <v>245</v>
      </c>
      <c r="F165" s="146" t="s">
        <v>246</v>
      </c>
      <c r="G165" s="147" t="s">
        <v>131</v>
      </c>
      <c r="H165" s="148">
        <v>0.8</v>
      </c>
      <c r="I165" s="149"/>
      <c r="J165" s="150">
        <f>ROUND(I165*H165,2)</f>
        <v>0</v>
      </c>
      <c r="K165" s="151"/>
      <c r="L165" s="152"/>
      <c r="M165" s="153" t="s">
        <v>1</v>
      </c>
      <c r="N165" s="154" t="s">
        <v>40</v>
      </c>
      <c r="P165" s="140">
        <f>O165*H165</f>
        <v>0</v>
      </c>
      <c r="Q165" s="140">
        <v>0.44</v>
      </c>
      <c r="R165" s="140">
        <f>Q165*H165</f>
        <v>0.35200000000000004</v>
      </c>
      <c r="S165" s="140">
        <v>0</v>
      </c>
      <c r="T165" s="141">
        <f>S165*H165</f>
        <v>0</v>
      </c>
      <c r="AR165" s="142" t="s">
        <v>228</v>
      </c>
      <c r="AT165" s="142" t="s">
        <v>179</v>
      </c>
      <c r="AU165" s="142" t="s">
        <v>123</v>
      </c>
      <c r="AY165" s="13" t="s">
        <v>116</v>
      </c>
      <c r="BE165" s="143">
        <f>IF(N165="základná",J165,0)</f>
        <v>0</v>
      </c>
      <c r="BF165" s="143">
        <f>IF(N165="znížená",J165,0)</f>
        <v>0</v>
      </c>
      <c r="BG165" s="143">
        <f>IF(N165="zákl. prenesená",J165,0)</f>
        <v>0</v>
      </c>
      <c r="BH165" s="143">
        <f>IF(N165="zníž. prenesená",J165,0)</f>
        <v>0</v>
      </c>
      <c r="BI165" s="143">
        <f>IF(N165="nulová",J165,0)</f>
        <v>0</v>
      </c>
      <c r="BJ165" s="13" t="s">
        <v>123</v>
      </c>
      <c r="BK165" s="143">
        <f>ROUND(I165*H165,2)</f>
        <v>0</v>
      </c>
      <c r="BL165" s="13" t="s">
        <v>161</v>
      </c>
      <c r="BM165" s="142" t="s">
        <v>247</v>
      </c>
    </row>
    <row r="166" spans="2:65" s="1" customFormat="1" ht="33" customHeight="1">
      <c r="B166" s="129"/>
      <c r="C166" s="130" t="s">
        <v>248</v>
      </c>
      <c r="D166" s="130" t="s">
        <v>118</v>
      </c>
      <c r="E166" s="131" t="s">
        <v>249</v>
      </c>
      <c r="F166" s="132" t="s">
        <v>250</v>
      </c>
      <c r="G166" s="133" t="s">
        <v>121</v>
      </c>
      <c r="H166" s="134">
        <v>55</v>
      </c>
      <c r="I166" s="135"/>
      <c r="J166" s="136">
        <f>ROUND(I166*H166,2)</f>
        <v>0</v>
      </c>
      <c r="K166" s="137"/>
      <c r="L166" s="28"/>
      <c r="M166" s="138" t="s">
        <v>1</v>
      </c>
      <c r="N166" s="139" t="s">
        <v>40</v>
      </c>
      <c r="P166" s="140">
        <f>O166*H166</f>
        <v>0</v>
      </c>
      <c r="Q166" s="140">
        <v>8.5368000000000006E-3</v>
      </c>
      <c r="R166" s="140">
        <f>Q166*H166</f>
        <v>0.46952400000000005</v>
      </c>
      <c r="S166" s="140">
        <v>0</v>
      </c>
      <c r="T166" s="141">
        <f>S166*H166</f>
        <v>0</v>
      </c>
      <c r="AR166" s="142" t="s">
        <v>161</v>
      </c>
      <c r="AT166" s="142" t="s">
        <v>118</v>
      </c>
      <c r="AU166" s="142" t="s">
        <v>123</v>
      </c>
      <c r="AY166" s="13" t="s">
        <v>116</v>
      </c>
      <c r="BE166" s="143">
        <f>IF(N166="základná",J166,0)</f>
        <v>0</v>
      </c>
      <c r="BF166" s="143">
        <f>IF(N166="znížená",J166,0)</f>
        <v>0</v>
      </c>
      <c r="BG166" s="143">
        <f>IF(N166="zákl. prenesená",J166,0)</f>
        <v>0</v>
      </c>
      <c r="BH166" s="143">
        <f>IF(N166="zníž. prenesená",J166,0)</f>
        <v>0</v>
      </c>
      <c r="BI166" s="143">
        <f>IF(N166="nulová",J166,0)</f>
        <v>0</v>
      </c>
      <c r="BJ166" s="13" t="s">
        <v>123</v>
      </c>
      <c r="BK166" s="143">
        <f>ROUND(I166*H166,2)</f>
        <v>0</v>
      </c>
      <c r="BL166" s="13" t="s">
        <v>161</v>
      </c>
      <c r="BM166" s="142" t="s">
        <v>251</v>
      </c>
    </row>
    <row r="167" spans="2:65" s="1" customFormat="1" ht="24.2" customHeight="1">
      <c r="B167" s="129"/>
      <c r="C167" s="130" t="s">
        <v>252</v>
      </c>
      <c r="D167" s="130" t="s">
        <v>118</v>
      </c>
      <c r="E167" s="131" t="s">
        <v>253</v>
      </c>
      <c r="F167" s="132" t="s">
        <v>254</v>
      </c>
      <c r="G167" s="133" t="s">
        <v>121</v>
      </c>
      <c r="H167" s="134">
        <v>190</v>
      </c>
      <c r="I167" s="135"/>
      <c r="J167" s="136">
        <f>ROUND(I167*H167,2)</f>
        <v>0</v>
      </c>
      <c r="K167" s="137"/>
      <c r="L167" s="28"/>
      <c r="M167" s="138" t="s">
        <v>1</v>
      </c>
      <c r="N167" s="139" t="s">
        <v>40</v>
      </c>
      <c r="P167" s="140">
        <f>O167*H167</f>
        <v>0</v>
      </c>
      <c r="Q167" s="140">
        <v>4.816E-3</v>
      </c>
      <c r="R167" s="140">
        <f>Q167*H167</f>
        <v>0.91503999999999996</v>
      </c>
      <c r="S167" s="140">
        <v>0</v>
      </c>
      <c r="T167" s="141">
        <f>S167*H167</f>
        <v>0</v>
      </c>
      <c r="AR167" s="142" t="s">
        <v>161</v>
      </c>
      <c r="AT167" s="142" t="s">
        <v>118</v>
      </c>
      <c r="AU167" s="142" t="s">
        <v>123</v>
      </c>
      <c r="AY167" s="13" t="s">
        <v>116</v>
      </c>
      <c r="BE167" s="143">
        <f>IF(N167="základná",J167,0)</f>
        <v>0</v>
      </c>
      <c r="BF167" s="143">
        <f>IF(N167="znížená",J167,0)</f>
        <v>0</v>
      </c>
      <c r="BG167" s="143">
        <f>IF(N167="zákl. prenesená",J167,0)</f>
        <v>0</v>
      </c>
      <c r="BH167" s="143">
        <f>IF(N167="zníž. prenesená",J167,0)</f>
        <v>0</v>
      </c>
      <c r="BI167" s="143">
        <f>IF(N167="nulová",J167,0)</f>
        <v>0</v>
      </c>
      <c r="BJ167" s="13" t="s">
        <v>123</v>
      </c>
      <c r="BK167" s="143">
        <f>ROUND(I167*H167,2)</f>
        <v>0</v>
      </c>
      <c r="BL167" s="13" t="s">
        <v>161</v>
      </c>
      <c r="BM167" s="142" t="s">
        <v>255</v>
      </c>
    </row>
    <row r="168" spans="2:65" s="11" customFormat="1" ht="22.9" customHeight="1">
      <c r="B168" s="117"/>
      <c r="D168" s="118" t="s">
        <v>73</v>
      </c>
      <c r="E168" s="127" t="s">
        <v>256</v>
      </c>
      <c r="F168" s="127" t="s">
        <v>257</v>
      </c>
      <c r="I168" s="120"/>
      <c r="J168" s="128">
        <f>BK168</f>
        <v>0</v>
      </c>
      <c r="L168" s="117"/>
      <c r="M168" s="122"/>
      <c r="P168" s="123">
        <f>SUM(P169:P170)</f>
        <v>0</v>
      </c>
      <c r="R168" s="123">
        <f>SUM(R169:R170)</f>
        <v>0.88442100000000001</v>
      </c>
      <c r="T168" s="124">
        <f>SUM(T169:T170)</f>
        <v>0</v>
      </c>
      <c r="AR168" s="118" t="s">
        <v>123</v>
      </c>
      <c r="AT168" s="125" t="s">
        <v>73</v>
      </c>
      <c r="AU168" s="125" t="s">
        <v>79</v>
      </c>
      <c r="AY168" s="118" t="s">
        <v>116</v>
      </c>
      <c r="BK168" s="126">
        <f>SUM(BK169:BK170)</f>
        <v>0</v>
      </c>
    </row>
    <row r="169" spans="2:65" s="1" customFormat="1" ht="16.5" customHeight="1">
      <c r="B169" s="129"/>
      <c r="C169" s="130" t="s">
        <v>258</v>
      </c>
      <c r="D169" s="130" t="s">
        <v>118</v>
      </c>
      <c r="E169" s="131" t="s">
        <v>259</v>
      </c>
      <c r="F169" s="132" t="s">
        <v>260</v>
      </c>
      <c r="G169" s="133" t="s">
        <v>121</v>
      </c>
      <c r="H169" s="134">
        <v>36</v>
      </c>
      <c r="I169" s="135"/>
      <c r="J169" s="136">
        <f>ROUND(I169*H169,2)</f>
        <v>0</v>
      </c>
      <c r="K169" s="137"/>
      <c r="L169" s="28"/>
      <c r="M169" s="138" t="s">
        <v>1</v>
      </c>
      <c r="N169" s="139" t="s">
        <v>40</v>
      </c>
      <c r="P169" s="140">
        <f>O169*H169</f>
        <v>0</v>
      </c>
      <c r="Q169" s="140">
        <v>2.3786000000000002E-2</v>
      </c>
      <c r="R169" s="140">
        <f>Q169*H169</f>
        <v>0.85629600000000006</v>
      </c>
      <c r="S169" s="140">
        <v>0</v>
      </c>
      <c r="T169" s="141">
        <f>S169*H169</f>
        <v>0</v>
      </c>
      <c r="AR169" s="142" t="s">
        <v>161</v>
      </c>
      <c r="AT169" s="142" t="s">
        <v>118</v>
      </c>
      <c r="AU169" s="142" t="s">
        <v>123</v>
      </c>
      <c r="AY169" s="13" t="s">
        <v>116</v>
      </c>
      <c r="BE169" s="143">
        <f>IF(N169="základná",J169,0)</f>
        <v>0</v>
      </c>
      <c r="BF169" s="143">
        <f>IF(N169="znížená",J169,0)</f>
        <v>0</v>
      </c>
      <c r="BG169" s="143">
        <f>IF(N169="zákl. prenesená",J169,0)</f>
        <v>0</v>
      </c>
      <c r="BH169" s="143">
        <f>IF(N169="zníž. prenesená",J169,0)</f>
        <v>0</v>
      </c>
      <c r="BI169" s="143">
        <f>IF(N169="nulová",J169,0)</f>
        <v>0</v>
      </c>
      <c r="BJ169" s="13" t="s">
        <v>123</v>
      </c>
      <c r="BK169" s="143">
        <f>ROUND(I169*H169,2)</f>
        <v>0</v>
      </c>
      <c r="BL169" s="13" t="s">
        <v>161</v>
      </c>
      <c r="BM169" s="142" t="s">
        <v>261</v>
      </c>
    </row>
    <row r="170" spans="2:65" s="1" customFormat="1" ht="21.75" customHeight="1">
      <c r="B170" s="129"/>
      <c r="C170" s="144" t="s">
        <v>262</v>
      </c>
      <c r="D170" s="144" t="s">
        <v>179</v>
      </c>
      <c r="E170" s="145" t="s">
        <v>263</v>
      </c>
      <c r="F170" s="146" t="s">
        <v>264</v>
      </c>
      <c r="G170" s="147" t="s">
        <v>121</v>
      </c>
      <c r="H170" s="148">
        <v>56.25</v>
      </c>
      <c r="I170" s="149"/>
      <c r="J170" s="150">
        <f>ROUND(I170*H170,2)</f>
        <v>0</v>
      </c>
      <c r="K170" s="151"/>
      <c r="L170" s="152"/>
      <c r="M170" s="153" t="s">
        <v>1</v>
      </c>
      <c r="N170" s="154" t="s">
        <v>40</v>
      </c>
      <c r="P170" s="140">
        <f>O170*H170</f>
        <v>0</v>
      </c>
      <c r="Q170" s="140">
        <v>5.0000000000000001E-4</v>
      </c>
      <c r="R170" s="140">
        <f>Q170*H170</f>
        <v>2.8125000000000001E-2</v>
      </c>
      <c r="S170" s="140">
        <v>0</v>
      </c>
      <c r="T170" s="141">
        <f>S170*H170</f>
        <v>0</v>
      </c>
      <c r="AR170" s="142" t="s">
        <v>228</v>
      </c>
      <c r="AT170" s="142" t="s">
        <v>179</v>
      </c>
      <c r="AU170" s="142" t="s">
        <v>123</v>
      </c>
      <c r="AY170" s="13" t="s">
        <v>116</v>
      </c>
      <c r="BE170" s="143">
        <f>IF(N170="základná",J170,0)</f>
        <v>0</v>
      </c>
      <c r="BF170" s="143">
        <f>IF(N170="znížená",J170,0)</f>
        <v>0</v>
      </c>
      <c r="BG170" s="143">
        <f>IF(N170="zákl. prenesená",J170,0)</f>
        <v>0</v>
      </c>
      <c r="BH170" s="143">
        <f>IF(N170="zníž. prenesená",J170,0)</f>
        <v>0</v>
      </c>
      <c r="BI170" s="143">
        <f>IF(N170="nulová",J170,0)</f>
        <v>0</v>
      </c>
      <c r="BJ170" s="13" t="s">
        <v>123</v>
      </c>
      <c r="BK170" s="143">
        <f>ROUND(I170*H170,2)</f>
        <v>0</v>
      </c>
      <c r="BL170" s="13" t="s">
        <v>161</v>
      </c>
      <c r="BM170" s="142" t="s">
        <v>265</v>
      </c>
    </row>
    <row r="171" spans="2:65" s="11" customFormat="1" ht="22.9" customHeight="1">
      <c r="B171" s="117"/>
      <c r="D171" s="118" t="s">
        <v>73</v>
      </c>
      <c r="E171" s="127" t="s">
        <v>266</v>
      </c>
      <c r="F171" s="127" t="s">
        <v>267</v>
      </c>
      <c r="I171" s="120"/>
      <c r="J171" s="128">
        <f>BK171</f>
        <v>0</v>
      </c>
      <c r="L171" s="117"/>
      <c r="M171" s="122"/>
      <c r="P171" s="123">
        <f>SUM(P172:P174)</f>
        <v>0</v>
      </c>
      <c r="R171" s="123">
        <f>SUM(R172:R174)</f>
        <v>9.1523458000000002E-2</v>
      </c>
      <c r="T171" s="124">
        <f>SUM(T172:T174)</f>
        <v>0</v>
      </c>
      <c r="AR171" s="118" t="s">
        <v>123</v>
      </c>
      <c r="AT171" s="125" t="s">
        <v>73</v>
      </c>
      <c r="AU171" s="125" t="s">
        <v>79</v>
      </c>
      <c r="AY171" s="118" t="s">
        <v>116</v>
      </c>
      <c r="BK171" s="126">
        <f>SUM(BK172:BK174)</f>
        <v>0</v>
      </c>
    </row>
    <row r="172" spans="2:65" s="1" customFormat="1" ht="24.2" customHeight="1">
      <c r="B172" s="129"/>
      <c r="C172" s="130" t="s">
        <v>268</v>
      </c>
      <c r="D172" s="130" t="s">
        <v>118</v>
      </c>
      <c r="E172" s="131" t="s">
        <v>269</v>
      </c>
      <c r="F172" s="132" t="s">
        <v>270</v>
      </c>
      <c r="G172" s="133" t="s">
        <v>242</v>
      </c>
      <c r="H172" s="134">
        <v>20.6</v>
      </c>
      <c r="I172" s="135"/>
      <c r="J172" s="136">
        <f>ROUND(I172*H172,2)</f>
        <v>0</v>
      </c>
      <c r="K172" s="137"/>
      <c r="L172" s="28"/>
      <c r="M172" s="138" t="s">
        <v>1</v>
      </c>
      <c r="N172" s="139" t="s">
        <v>40</v>
      </c>
      <c r="P172" s="140">
        <f>O172*H172</f>
        <v>0</v>
      </c>
      <c r="Q172" s="140">
        <v>1.85663E-3</v>
      </c>
      <c r="R172" s="140">
        <f>Q172*H172</f>
        <v>3.8246578000000003E-2</v>
      </c>
      <c r="S172" s="140">
        <v>0</v>
      </c>
      <c r="T172" s="141">
        <f>S172*H172</f>
        <v>0</v>
      </c>
      <c r="AR172" s="142" t="s">
        <v>161</v>
      </c>
      <c r="AT172" s="142" t="s">
        <v>118</v>
      </c>
      <c r="AU172" s="142" t="s">
        <v>123</v>
      </c>
      <c r="AY172" s="13" t="s">
        <v>116</v>
      </c>
      <c r="BE172" s="143">
        <f>IF(N172="základná",J172,0)</f>
        <v>0</v>
      </c>
      <c r="BF172" s="143">
        <f>IF(N172="znížená",J172,0)</f>
        <v>0</v>
      </c>
      <c r="BG172" s="143">
        <f>IF(N172="zákl. prenesená",J172,0)</f>
        <v>0</v>
      </c>
      <c r="BH172" s="143">
        <f>IF(N172="zníž. prenesená",J172,0)</f>
        <v>0</v>
      </c>
      <c r="BI172" s="143">
        <f>IF(N172="nulová",J172,0)</f>
        <v>0</v>
      </c>
      <c r="BJ172" s="13" t="s">
        <v>123</v>
      </c>
      <c r="BK172" s="143">
        <f>ROUND(I172*H172,2)</f>
        <v>0</v>
      </c>
      <c r="BL172" s="13" t="s">
        <v>161</v>
      </c>
      <c r="BM172" s="142" t="s">
        <v>271</v>
      </c>
    </row>
    <row r="173" spans="2:65" s="1" customFormat="1" ht="24.2" customHeight="1">
      <c r="B173" s="129"/>
      <c r="C173" s="130" t="s">
        <v>272</v>
      </c>
      <c r="D173" s="130" t="s">
        <v>118</v>
      </c>
      <c r="E173" s="131" t="s">
        <v>273</v>
      </c>
      <c r="F173" s="132" t="s">
        <v>274</v>
      </c>
      <c r="G173" s="133" t="s">
        <v>242</v>
      </c>
      <c r="H173" s="134">
        <v>12</v>
      </c>
      <c r="I173" s="135"/>
      <c r="J173" s="136">
        <f>ROUND(I173*H173,2)</f>
        <v>0</v>
      </c>
      <c r="K173" s="137"/>
      <c r="L173" s="28"/>
      <c r="M173" s="138" t="s">
        <v>1</v>
      </c>
      <c r="N173" s="139" t="s">
        <v>40</v>
      </c>
      <c r="P173" s="140">
        <f>O173*H173</f>
        <v>0</v>
      </c>
      <c r="Q173" s="140">
        <v>2.4829399999999999E-3</v>
      </c>
      <c r="R173" s="140">
        <f>Q173*H173</f>
        <v>2.979528E-2</v>
      </c>
      <c r="S173" s="140">
        <v>0</v>
      </c>
      <c r="T173" s="141">
        <f>S173*H173</f>
        <v>0</v>
      </c>
      <c r="AR173" s="142" t="s">
        <v>161</v>
      </c>
      <c r="AT173" s="142" t="s">
        <v>118</v>
      </c>
      <c r="AU173" s="142" t="s">
        <v>123</v>
      </c>
      <c r="AY173" s="13" t="s">
        <v>116</v>
      </c>
      <c r="BE173" s="143">
        <f>IF(N173="základná",J173,0)</f>
        <v>0</v>
      </c>
      <c r="BF173" s="143">
        <f>IF(N173="znížená",J173,0)</f>
        <v>0</v>
      </c>
      <c r="BG173" s="143">
        <f>IF(N173="zákl. prenesená",J173,0)</f>
        <v>0</v>
      </c>
      <c r="BH173" s="143">
        <f>IF(N173="zníž. prenesená",J173,0)</f>
        <v>0</v>
      </c>
      <c r="BI173" s="143">
        <f>IF(N173="nulová",J173,0)</f>
        <v>0</v>
      </c>
      <c r="BJ173" s="13" t="s">
        <v>123</v>
      </c>
      <c r="BK173" s="143">
        <f>ROUND(I173*H173,2)</f>
        <v>0</v>
      </c>
      <c r="BL173" s="13" t="s">
        <v>161</v>
      </c>
      <c r="BM173" s="142" t="s">
        <v>275</v>
      </c>
    </row>
    <row r="174" spans="2:65" s="1" customFormat="1" ht="24.2" customHeight="1">
      <c r="B174" s="129"/>
      <c r="C174" s="130" t="s">
        <v>276</v>
      </c>
      <c r="D174" s="130" t="s">
        <v>118</v>
      </c>
      <c r="E174" s="131" t="s">
        <v>277</v>
      </c>
      <c r="F174" s="132" t="s">
        <v>278</v>
      </c>
      <c r="G174" s="133" t="s">
        <v>242</v>
      </c>
      <c r="H174" s="134">
        <v>12</v>
      </c>
      <c r="I174" s="135"/>
      <c r="J174" s="136">
        <f>ROUND(I174*H174,2)</f>
        <v>0</v>
      </c>
      <c r="K174" s="137"/>
      <c r="L174" s="28"/>
      <c r="M174" s="138" t="s">
        <v>1</v>
      </c>
      <c r="N174" s="139" t="s">
        <v>40</v>
      </c>
      <c r="P174" s="140">
        <f>O174*H174</f>
        <v>0</v>
      </c>
      <c r="Q174" s="140">
        <v>1.9567999999999999E-3</v>
      </c>
      <c r="R174" s="140">
        <f>Q174*H174</f>
        <v>2.3481599999999998E-2</v>
      </c>
      <c r="S174" s="140">
        <v>0</v>
      </c>
      <c r="T174" s="141">
        <f>S174*H174</f>
        <v>0</v>
      </c>
      <c r="AR174" s="142" t="s">
        <v>161</v>
      </c>
      <c r="AT174" s="142" t="s">
        <v>118</v>
      </c>
      <c r="AU174" s="142" t="s">
        <v>123</v>
      </c>
      <c r="AY174" s="13" t="s">
        <v>116</v>
      </c>
      <c r="BE174" s="143">
        <f>IF(N174="základná",J174,0)</f>
        <v>0</v>
      </c>
      <c r="BF174" s="143">
        <f>IF(N174="znížená",J174,0)</f>
        <v>0</v>
      </c>
      <c r="BG174" s="143">
        <f>IF(N174="zákl. prenesená",J174,0)</f>
        <v>0</v>
      </c>
      <c r="BH174" s="143">
        <f>IF(N174="zníž. prenesená",J174,0)</f>
        <v>0</v>
      </c>
      <c r="BI174" s="143">
        <f>IF(N174="nulová",J174,0)</f>
        <v>0</v>
      </c>
      <c r="BJ174" s="13" t="s">
        <v>123</v>
      </c>
      <c r="BK174" s="143">
        <f>ROUND(I174*H174,2)</f>
        <v>0</v>
      </c>
      <c r="BL174" s="13" t="s">
        <v>161</v>
      </c>
      <c r="BM174" s="142" t="s">
        <v>279</v>
      </c>
    </row>
    <row r="175" spans="2:65" s="11" customFormat="1" ht="22.9" customHeight="1">
      <c r="B175" s="117"/>
      <c r="D175" s="118" t="s">
        <v>73</v>
      </c>
      <c r="E175" s="127" t="s">
        <v>280</v>
      </c>
      <c r="F175" s="127" t="s">
        <v>281</v>
      </c>
      <c r="I175" s="120"/>
      <c r="J175" s="128">
        <f>BK175</f>
        <v>0</v>
      </c>
      <c r="L175" s="117"/>
      <c r="M175" s="122"/>
      <c r="P175" s="123">
        <f>SUM(P176:P178)</f>
        <v>0</v>
      </c>
      <c r="R175" s="123">
        <f>SUM(R176:R178)</f>
        <v>2.6000000000000002E-2</v>
      </c>
      <c r="T175" s="124">
        <f>SUM(T176:T178)</f>
        <v>0</v>
      </c>
      <c r="AR175" s="118" t="s">
        <v>123</v>
      </c>
      <c r="AT175" s="125" t="s">
        <v>73</v>
      </c>
      <c r="AU175" s="125" t="s">
        <v>79</v>
      </c>
      <c r="AY175" s="118" t="s">
        <v>116</v>
      </c>
      <c r="BK175" s="126">
        <f>SUM(BK176:BK178)</f>
        <v>0</v>
      </c>
    </row>
    <row r="176" spans="2:65" s="1" customFormat="1" ht="33" customHeight="1">
      <c r="B176" s="129"/>
      <c r="C176" s="130" t="s">
        <v>282</v>
      </c>
      <c r="D176" s="130" t="s">
        <v>118</v>
      </c>
      <c r="E176" s="131" t="s">
        <v>283</v>
      </c>
      <c r="F176" s="132" t="s">
        <v>284</v>
      </c>
      <c r="G176" s="133" t="s">
        <v>176</v>
      </c>
      <c r="H176" s="134">
        <v>1</v>
      </c>
      <c r="I176" s="135"/>
      <c r="J176" s="136">
        <f>ROUND(I176*H176,2)</f>
        <v>0</v>
      </c>
      <c r="K176" s="137"/>
      <c r="L176" s="28"/>
      <c r="M176" s="138" t="s">
        <v>1</v>
      </c>
      <c r="N176" s="139" t="s">
        <v>40</v>
      </c>
      <c r="P176" s="140">
        <f>O176*H176</f>
        <v>0</v>
      </c>
      <c r="Q176" s="140">
        <v>0</v>
      </c>
      <c r="R176" s="140">
        <f>Q176*H176</f>
        <v>0</v>
      </c>
      <c r="S176" s="140">
        <v>0</v>
      </c>
      <c r="T176" s="141">
        <f>S176*H176</f>
        <v>0</v>
      </c>
      <c r="AR176" s="142" t="s">
        <v>161</v>
      </c>
      <c r="AT176" s="142" t="s">
        <v>118</v>
      </c>
      <c r="AU176" s="142" t="s">
        <v>123</v>
      </c>
      <c r="AY176" s="13" t="s">
        <v>116</v>
      </c>
      <c r="BE176" s="143">
        <f>IF(N176="základná",J176,0)</f>
        <v>0</v>
      </c>
      <c r="BF176" s="143">
        <f>IF(N176="znížená",J176,0)</f>
        <v>0</v>
      </c>
      <c r="BG176" s="143">
        <f>IF(N176="zákl. prenesená",J176,0)</f>
        <v>0</v>
      </c>
      <c r="BH176" s="143">
        <f>IF(N176="zníž. prenesená",J176,0)</f>
        <v>0</v>
      </c>
      <c r="BI176" s="143">
        <f>IF(N176="nulová",J176,0)</f>
        <v>0</v>
      </c>
      <c r="BJ176" s="13" t="s">
        <v>123</v>
      </c>
      <c r="BK176" s="143">
        <f>ROUND(I176*H176,2)</f>
        <v>0</v>
      </c>
      <c r="BL176" s="13" t="s">
        <v>161</v>
      </c>
      <c r="BM176" s="142" t="s">
        <v>285</v>
      </c>
    </row>
    <row r="177" spans="2:65" s="1" customFormat="1" ht="24.2" customHeight="1">
      <c r="B177" s="129"/>
      <c r="C177" s="144" t="s">
        <v>286</v>
      </c>
      <c r="D177" s="144" t="s">
        <v>179</v>
      </c>
      <c r="E177" s="145" t="s">
        <v>287</v>
      </c>
      <c r="F177" s="146" t="s">
        <v>288</v>
      </c>
      <c r="G177" s="147" t="s">
        <v>176</v>
      </c>
      <c r="H177" s="148">
        <v>1</v>
      </c>
      <c r="I177" s="149"/>
      <c r="J177" s="150">
        <f>ROUND(I177*H177,2)</f>
        <v>0</v>
      </c>
      <c r="K177" s="151"/>
      <c r="L177" s="152"/>
      <c r="M177" s="153" t="s">
        <v>1</v>
      </c>
      <c r="N177" s="154" t="s">
        <v>40</v>
      </c>
      <c r="P177" s="140">
        <f>O177*H177</f>
        <v>0</v>
      </c>
      <c r="Q177" s="140">
        <v>1E-3</v>
      </c>
      <c r="R177" s="140">
        <f>Q177*H177</f>
        <v>1E-3</v>
      </c>
      <c r="S177" s="140">
        <v>0</v>
      </c>
      <c r="T177" s="141">
        <f>S177*H177</f>
        <v>0</v>
      </c>
      <c r="AR177" s="142" t="s">
        <v>228</v>
      </c>
      <c r="AT177" s="142" t="s">
        <v>179</v>
      </c>
      <c r="AU177" s="142" t="s">
        <v>123</v>
      </c>
      <c r="AY177" s="13" t="s">
        <v>116</v>
      </c>
      <c r="BE177" s="143">
        <f>IF(N177="základná",J177,0)</f>
        <v>0</v>
      </c>
      <c r="BF177" s="143">
        <f>IF(N177="znížená",J177,0)</f>
        <v>0</v>
      </c>
      <c r="BG177" s="143">
        <f>IF(N177="zákl. prenesená",J177,0)</f>
        <v>0</v>
      </c>
      <c r="BH177" s="143">
        <f>IF(N177="zníž. prenesená",J177,0)</f>
        <v>0</v>
      </c>
      <c r="BI177" s="143">
        <f>IF(N177="nulová",J177,0)</f>
        <v>0</v>
      </c>
      <c r="BJ177" s="13" t="s">
        <v>123</v>
      </c>
      <c r="BK177" s="143">
        <f>ROUND(I177*H177,2)</f>
        <v>0</v>
      </c>
      <c r="BL177" s="13" t="s">
        <v>161</v>
      </c>
      <c r="BM177" s="142" t="s">
        <v>289</v>
      </c>
    </row>
    <row r="178" spans="2:65" s="1" customFormat="1" ht="24.2" customHeight="1">
      <c r="B178" s="129"/>
      <c r="C178" s="144" t="s">
        <v>290</v>
      </c>
      <c r="D178" s="144" t="s">
        <v>179</v>
      </c>
      <c r="E178" s="145" t="s">
        <v>328</v>
      </c>
      <c r="F178" s="146" t="s">
        <v>327</v>
      </c>
      <c r="G178" s="147" t="s">
        <v>176</v>
      </c>
      <c r="H178" s="148">
        <v>1</v>
      </c>
      <c r="I178" s="149"/>
      <c r="J178" s="150">
        <f>ROUND(I178*H178,2)</f>
        <v>0</v>
      </c>
      <c r="K178" s="151"/>
      <c r="L178" s="152"/>
      <c r="M178" s="153" t="s">
        <v>1</v>
      </c>
      <c r="N178" s="154" t="s">
        <v>40</v>
      </c>
      <c r="P178" s="140">
        <f>O178*H178</f>
        <v>0</v>
      </c>
      <c r="Q178" s="140">
        <v>2.5000000000000001E-2</v>
      </c>
      <c r="R178" s="140">
        <f>Q178*H178</f>
        <v>2.5000000000000001E-2</v>
      </c>
      <c r="S178" s="140">
        <v>0</v>
      </c>
      <c r="T178" s="141">
        <f>S178*H178</f>
        <v>0</v>
      </c>
      <c r="AR178" s="142" t="s">
        <v>228</v>
      </c>
      <c r="AT178" s="142" t="s">
        <v>179</v>
      </c>
      <c r="AU178" s="142" t="s">
        <v>123</v>
      </c>
      <c r="AY178" s="13" t="s">
        <v>116</v>
      </c>
      <c r="BE178" s="143">
        <f>IF(N178="základná",J178,0)</f>
        <v>0</v>
      </c>
      <c r="BF178" s="143">
        <f>IF(N178="znížená",J178,0)</f>
        <v>0</v>
      </c>
      <c r="BG178" s="143">
        <f>IF(N178="zákl. prenesená",J178,0)</f>
        <v>0</v>
      </c>
      <c r="BH178" s="143">
        <f>IF(N178="zníž. prenesená",J178,0)</f>
        <v>0</v>
      </c>
      <c r="BI178" s="143">
        <f>IF(N178="nulová",J178,0)</f>
        <v>0</v>
      </c>
      <c r="BJ178" s="13" t="s">
        <v>123</v>
      </c>
      <c r="BK178" s="143">
        <f>ROUND(I178*H178,2)</f>
        <v>0</v>
      </c>
      <c r="BL178" s="13" t="s">
        <v>161</v>
      </c>
      <c r="BM178" s="142" t="s">
        <v>291</v>
      </c>
    </row>
    <row r="179" spans="2:65" s="11" customFormat="1" ht="22.9" customHeight="1">
      <c r="B179" s="117"/>
      <c r="D179" s="118" t="s">
        <v>73</v>
      </c>
      <c r="E179" s="127" t="s">
        <v>292</v>
      </c>
      <c r="F179" s="127" t="s">
        <v>293</v>
      </c>
      <c r="I179" s="120"/>
      <c r="J179" s="128">
        <f>BK179</f>
        <v>0</v>
      </c>
      <c r="L179" s="117"/>
      <c r="M179" s="122"/>
      <c r="P179" s="123">
        <f>SUM(P180:P186)</f>
        <v>0</v>
      </c>
      <c r="R179" s="123">
        <f>SUM(R180:R186)</f>
        <v>4.9308076999999999</v>
      </c>
      <c r="T179" s="124">
        <f>SUM(T180:T186)</f>
        <v>0</v>
      </c>
      <c r="AR179" s="118" t="s">
        <v>123</v>
      </c>
      <c r="AT179" s="125" t="s">
        <v>73</v>
      </c>
      <c r="AU179" s="125" t="s">
        <v>79</v>
      </c>
      <c r="AY179" s="118" t="s">
        <v>116</v>
      </c>
      <c r="BK179" s="126">
        <f>SUM(BK180:BK186)</f>
        <v>0</v>
      </c>
    </row>
    <row r="180" spans="2:65" s="1" customFormat="1" ht="16.5" customHeight="1">
      <c r="B180" s="129"/>
      <c r="C180" s="130" t="s">
        <v>294</v>
      </c>
      <c r="D180" s="130" t="s">
        <v>118</v>
      </c>
      <c r="E180" s="131" t="s">
        <v>295</v>
      </c>
      <c r="F180" s="132" t="s">
        <v>296</v>
      </c>
      <c r="G180" s="133" t="s">
        <v>176</v>
      </c>
      <c r="H180" s="134">
        <v>2</v>
      </c>
      <c r="I180" s="135"/>
      <c r="J180" s="136">
        <f t="shared" ref="J180:J186" si="20">ROUND(I180*H180,2)</f>
        <v>0</v>
      </c>
      <c r="K180" s="137"/>
      <c r="L180" s="28"/>
      <c r="M180" s="138" t="s">
        <v>1</v>
      </c>
      <c r="N180" s="139" t="s">
        <v>40</v>
      </c>
      <c r="P180" s="140">
        <f t="shared" ref="P180:P186" si="21">O180*H180</f>
        <v>0</v>
      </c>
      <c r="Q180" s="140">
        <v>1.01E-5</v>
      </c>
      <c r="R180" s="140">
        <f t="shared" ref="R180:R186" si="22">Q180*H180</f>
        <v>2.02E-5</v>
      </c>
      <c r="S180" s="140">
        <v>0</v>
      </c>
      <c r="T180" s="141">
        <f t="shared" ref="T180:T186" si="23">S180*H180</f>
        <v>0</v>
      </c>
      <c r="AR180" s="142" t="s">
        <v>161</v>
      </c>
      <c r="AT180" s="142" t="s">
        <v>118</v>
      </c>
      <c r="AU180" s="142" t="s">
        <v>123</v>
      </c>
      <c r="AY180" s="13" t="s">
        <v>116</v>
      </c>
      <c r="BE180" s="143">
        <f t="shared" ref="BE180:BE186" si="24">IF(N180="základná",J180,0)</f>
        <v>0</v>
      </c>
      <c r="BF180" s="143">
        <f t="shared" ref="BF180:BF186" si="25">IF(N180="znížená",J180,0)</f>
        <v>0</v>
      </c>
      <c r="BG180" s="143">
        <f t="shared" ref="BG180:BG186" si="26">IF(N180="zákl. prenesená",J180,0)</f>
        <v>0</v>
      </c>
      <c r="BH180" s="143">
        <f t="shared" ref="BH180:BH186" si="27">IF(N180="zníž. prenesená",J180,0)</f>
        <v>0</v>
      </c>
      <c r="BI180" s="143">
        <f t="shared" ref="BI180:BI186" si="28">IF(N180="nulová",J180,0)</f>
        <v>0</v>
      </c>
      <c r="BJ180" s="13" t="s">
        <v>123</v>
      </c>
      <c r="BK180" s="143">
        <f t="shared" ref="BK180:BK186" si="29">ROUND(I180*H180,2)</f>
        <v>0</v>
      </c>
      <c r="BL180" s="13" t="s">
        <v>161</v>
      </c>
      <c r="BM180" s="142" t="s">
        <v>297</v>
      </c>
    </row>
    <row r="181" spans="2:65" s="1" customFormat="1" ht="16.5" customHeight="1">
      <c r="B181" s="129"/>
      <c r="C181" s="144" t="s">
        <v>298</v>
      </c>
      <c r="D181" s="144" t="s">
        <v>179</v>
      </c>
      <c r="E181" s="145" t="s">
        <v>299</v>
      </c>
      <c r="F181" s="146" t="s">
        <v>300</v>
      </c>
      <c r="G181" s="147" t="s">
        <v>176</v>
      </c>
      <c r="H181" s="148">
        <v>2</v>
      </c>
      <c r="I181" s="149"/>
      <c r="J181" s="150">
        <f t="shared" si="20"/>
        <v>0</v>
      </c>
      <c r="K181" s="151"/>
      <c r="L181" s="152"/>
      <c r="M181" s="153" t="s">
        <v>1</v>
      </c>
      <c r="N181" s="154" t="s">
        <v>40</v>
      </c>
      <c r="P181" s="140">
        <f t="shared" si="21"/>
        <v>0</v>
      </c>
      <c r="Q181" s="140">
        <v>2.2000000000000001E-4</v>
      </c>
      <c r="R181" s="140">
        <f t="shared" si="22"/>
        <v>4.4000000000000002E-4</v>
      </c>
      <c r="S181" s="140">
        <v>0</v>
      </c>
      <c r="T181" s="141">
        <f t="shared" si="23"/>
        <v>0</v>
      </c>
      <c r="AR181" s="142" t="s">
        <v>228</v>
      </c>
      <c r="AT181" s="142" t="s">
        <v>179</v>
      </c>
      <c r="AU181" s="142" t="s">
        <v>123</v>
      </c>
      <c r="AY181" s="13" t="s">
        <v>116</v>
      </c>
      <c r="BE181" s="143">
        <f t="shared" si="24"/>
        <v>0</v>
      </c>
      <c r="BF181" s="143">
        <f t="shared" si="25"/>
        <v>0</v>
      </c>
      <c r="BG181" s="143">
        <f t="shared" si="26"/>
        <v>0</v>
      </c>
      <c r="BH181" s="143">
        <f t="shared" si="27"/>
        <v>0</v>
      </c>
      <c r="BI181" s="143">
        <f t="shared" si="28"/>
        <v>0</v>
      </c>
      <c r="BJ181" s="13" t="s">
        <v>123</v>
      </c>
      <c r="BK181" s="143">
        <f t="shared" si="29"/>
        <v>0</v>
      </c>
      <c r="BL181" s="13" t="s">
        <v>161</v>
      </c>
      <c r="BM181" s="142" t="s">
        <v>301</v>
      </c>
    </row>
    <row r="182" spans="2:65" s="1" customFormat="1" ht="24.2" customHeight="1">
      <c r="B182" s="129"/>
      <c r="C182" s="130" t="s">
        <v>228</v>
      </c>
      <c r="D182" s="130" t="s">
        <v>118</v>
      </c>
      <c r="E182" s="131" t="s">
        <v>302</v>
      </c>
      <c r="F182" s="132" t="s">
        <v>303</v>
      </c>
      <c r="G182" s="133" t="s">
        <v>304</v>
      </c>
      <c r="H182" s="134">
        <v>465</v>
      </c>
      <c r="I182" s="135"/>
      <c r="J182" s="136">
        <f t="shared" si="20"/>
        <v>0</v>
      </c>
      <c r="K182" s="137"/>
      <c r="L182" s="28"/>
      <c r="M182" s="138" t="s">
        <v>1</v>
      </c>
      <c r="N182" s="139" t="s">
        <v>40</v>
      </c>
      <c r="P182" s="140">
        <f t="shared" si="21"/>
        <v>0</v>
      </c>
      <c r="Q182" s="140">
        <v>5.1499999999999998E-5</v>
      </c>
      <c r="R182" s="140">
        <f t="shared" si="22"/>
        <v>2.39475E-2</v>
      </c>
      <c r="S182" s="140">
        <v>0</v>
      </c>
      <c r="T182" s="141">
        <f t="shared" si="23"/>
        <v>0</v>
      </c>
      <c r="AR182" s="142" t="s">
        <v>161</v>
      </c>
      <c r="AT182" s="142" t="s">
        <v>118</v>
      </c>
      <c r="AU182" s="142" t="s">
        <v>123</v>
      </c>
      <c r="AY182" s="13" t="s">
        <v>116</v>
      </c>
      <c r="BE182" s="143">
        <f t="shared" si="24"/>
        <v>0</v>
      </c>
      <c r="BF182" s="143">
        <f t="shared" si="25"/>
        <v>0</v>
      </c>
      <c r="BG182" s="143">
        <f t="shared" si="26"/>
        <v>0</v>
      </c>
      <c r="BH182" s="143">
        <f t="shared" si="27"/>
        <v>0</v>
      </c>
      <c r="BI182" s="143">
        <f t="shared" si="28"/>
        <v>0</v>
      </c>
      <c r="BJ182" s="13" t="s">
        <v>123</v>
      </c>
      <c r="BK182" s="143">
        <f t="shared" si="29"/>
        <v>0</v>
      </c>
      <c r="BL182" s="13" t="s">
        <v>161</v>
      </c>
      <c r="BM182" s="142" t="s">
        <v>305</v>
      </c>
    </row>
    <row r="183" spans="2:65" s="1" customFormat="1" ht="16.5" customHeight="1">
      <c r="B183" s="129"/>
      <c r="C183" s="144" t="s">
        <v>306</v>
      </c>
      <c r="D183" s="144" t="s">
        <v>179</v>
      </c>
      <c r="E183" s="145" t="s">
        <v>307</v>
      </c>
      <c r="F183" s="146" t="s">
        <v>308</v>
      </c>
      <c r="G183" s="147" t="s">
        <v>151</v>
      </c>
      <c r="H183" s="148">
        <v>0.58099999999999996</v>
      </c>
      <c r="I183" s="149"/>
      <c r="J183" s="150">
        <f t="shared" si="20"/>
        <v>0</v>
      </c>
      <c r="K183" s="151"/>
      <c r="L183" s="152"/>
      <c r="M183" s="153" t="s">
        <v>1</v>
      </c>
      <c r="N183" s="154" t="s">
        <v>40</v>
      </c>
      <c r="P183" s="140">
        <f t="shared" si="21"/>
        <v>0</v>
      </c>
      <c r="Q183" s="140">
        <v>1</v>
      </c>
      <c r="R183" s="140">
        <f t="shared" si="22"/>
        <v>0.58099999999999996</v>
      </c>
      <c r="S183" s="140">
        <v>0</v>
      </c>
      <c r="T183" s="141">
        <f t="shared" si="23"/>
        <v>0</v>
      </c>
      <c r="AR183" s="142" t="s">
        <v>228</v>
      </c>
      <c r="AT183" s="142" t="s">
        <v>179</v>
      </c>
      <c r="AU183" s="142" t="s">
        <v>123</v>
      </c>
      <c r="AY183" s="13" t="s">
        <v>116</v>
      </c>
      <c r="BE183" s="143">
        <f t="shared" si="24"/>
        <v>0</v>
      </c>
      <c r="BF183" s="143">
        <f t="shared" si="25"/>
        <v>0</v>
      </c>
      <c r="BG183" s="143">
        <f t="shared" si="26"/>
        <v>0</v>
      </c>
      <c r="BH183" s="143">
        <f t="shared" si="27"/>
        <v>0</v>
      </c>
      <c r="BI183" s="143">
        <f t="shared" si="28"/>
        <v>0</v>
      </c>
      <c r="BJ183" s="13" t="s">
        <v>123</v>
      </c>
      <c r="BK183" s="143">
        <f t="shared" si="29"/>
        <v>0</v>
      </c>
      <c r="BL183" s="13" t="s">
        <v>161</v>
      </c>
      <c r="BM183" s="142" t="s">
        <v>309</v>
      </c>
    </row>
    <row r="184" spans="2:65" s="1" customFormat="1" ht="16.5" customHeight="1">
      <c r="B184" s="129"/>
      <c r="C184" s="130" t="s">
        <v>310</v>
      </c>
      <c r="D184" s="130" t="s">
        <v>118</v>
      </c>
      <c r="E184" s="131" t="s">
        <v>311</v>
      </c>
      <c r="F184" s="132" t="s">
        <v>312</v>
      </c>
      <c r="G184" s="133" t="s">
        <v>176</v>
      </c>
      <c r="H184" s="134">
        <v>16</v>
      </c>
      <c r="I184" s="135"/>
      <c r="J184" s="136">
        <f t="shared" si="20"/>
        <v>0</v>
      </c>
      <c r="K184" s="137"/>
      <c r="L184" s="28"/>
      <c r="M184" s="138" t="s">
        <v>1</v>
      </c>
      <c r="N184" s="139" t="s">
        <v>40</v>
      </c>
      <c r="P184" s="140">
        <f t="shared" si="21"/>
        <v>0</v>
      </c>
      <c r="Q184" s="140">
        <v>0</v>
      </c>
      <c r="R184" s="140">
        <f t="shared" si="22"/>
        <v>0</v>
      </c>
      <c r="S184" s="140">
        <v>0</v>
      </c>
      <c r="T184" s="141">
        <f t="shared" si="23"/>
        <v>0</v>
      </c>
      <c r="AR184" s="142" t="s">
        <v>161</v>
      </c>
      <c r="AT184" s="142" t="s">
        <v>118</v>
      </c>
      <c r="AU184" s="142" t="s">
        <v>123</v>
      </c>
      <c r="AY184" s="13" t="s">
        <v>116</v>
      </c>
      <c r="BE184" s="143">
        <f t="shared" si="24"/>
        <v>0</v>
      </c>
      <c r="BF184" s="143">
        <f t="shared" si="25"/>
        <v>0</v>
      </c>
      <c r="BG184" s="143">
        <f t="shared" si="26"/>
        <v>0</v>
      </c>
      <c r="BH184" s="143">
        <f t="shared" si="27"/>
        <v>0</v>
      </c>
      <c r="BI184" s="143">
        <f t="shared" si="28"/>
        <v>0</v>
      </c>
      <c r="BJ184" s="13" t="s">
        <v>123</v>
      </c>
      <c r="BK184" s="143">
        <f t="shared" si="29"/>
        <v>0</v>
      </c>
      <c r="BL184" s="13" t="s">
        <v>161</v>
      </c>
      <c r="BM184" s="142" t="s">
        <v>313</v>
      </c>
    </row>
    <row r="185" spans="2:65" s="1" customFormat="1" ht="24.2" customHeight="1">
      <c r="B185" s="129"/>
      <c r="C185" s="130" t="s">
        <v>314</v>
      </c>
      <c r="D185" s="130" t="s">
        <v>118</v>
      </c>
      <c r="E185" s="131" t="s">
        <v>315</v>
      </c>
      <c r="F185" s="132" t="s">
        <v>303</v>
      </c>
      <c r="G185" s="133" t="s">
        <v>304</v>
      </c>
      <c r="H185" s="134">
        <v>3600</v>
      </c>
      <c r="I185" s="135"/>
      <c r="J185" s="136">
        <f t="shared" si="20"/>
        <v>0</v>
      </c>
      <c r="K185" s="137"/>
      <c r="L185" s="28"/>
      <c r="M185" s="138" t="s">
        <v>1</v>
      </c>
      <c r="N185" s="139" t="s">
        <v>40</v>
      </c>
      <c r="P185" s="140">
        <f t="shared" si="21"/>
        <v>0</v>
      </c>
      <c r="Q185" s="140">
        <v>5.1499999999999998E-5</v>
      </c>
      <c r="R185" s="140">
        <f t="shared" si="22"/>
        <v>0.18539999999999998</v>
      </c>
      <c r="S185" s="140">
        <v>0</v>
      </c>
      <c r="T185" s="141">
        <f t="shared" si="23"/>
        <v>0</v>
      </c>
      <c r="AR185" s="142" t="s">
        <v>161</v>
      </c>
      <c r="AT185" s="142" t="s">
        <v>118</v>
      </c>
      <c r="AU185" s="142" t="s">
        <v>123</v>
      </c>
      <c r="AY185" s="13" t="s">
        <v>116</v>
      </c>
      <c r="BE185" s="143">
        <f t="shared" si="24"/>
        <v>0</v>
      </c>
      <c r="BF185" s="143">
        <f t="shared" si="25"/>
        <v>0</v>
      </c>
      <c r="BG185" s="143">
        <f t="shared" si="26"/>
        <v>0</v>
      </c>
      <c r="BH185" s="143">
        <f t="shared" si="27"/>
        <v>0</v>
      </c>
      <c r="BI185" s="143">
        <f t="shared" si="28"/>
        <v>0</v>
      </c>
      <c r="BJ185" s="13" t="s">
        <v>123</v>
      </c>
      <c r="BK185" s="143">
        <f t="shared" si="29"/>
        <v>0</v>
      </c>
      <c r="BL185" s="13" t="s">
        <v>161</v>
      </c>
      <c r="BM185" s="142" t="s">
        <v>316</v>
      </c>
    </row>
    <row r="186" spans="2:65" s="1" customFormat="1" ht="16.5" customHeight="1">
      <c r="B186" s="129"/>
      <c r="C186" s="144" t="s">
        <v>317</v>
      </c>
      <c r="D186" s="144" t="s">
        <v>179</v>
      </c>
      <c r="E186" s="145" t="s">
        <v>318</v>
      </c>
      <c r="F186" s="146" t="s">
        <v>319</v>
      </c>
      <c r="G186" s="147" t="s">
        <v>151</v>
      </c>
      <c r="H186" s="148">
        <v>4.1399999999999997</v>
      </c>
      <c r="I186" s="149"/>
      <c r="J186" s="150">
        <f t="shared" si="20"/>
        <v>0</v>
      </c>
      <c r="K186" s="151"/>
      <c r="L186" s="152"/>
      <c r="M186" s="153" t="s">
        <v>1</v>
      </c>
      <c r="N186" s="154" t="s">
        <v>40</v>
      </c>
      <c r="P186" s="140">
        <f t="shared" si="21"/>
        <v>0</v>
      </c>
      <c r="Q186" s="140">
        <v>1</v>
      </c>
      <c r="R186" s="140">
        <f t="shared" si="22"/>
        <v>4.1399999999999997</v>
      </c>
      <c r="S186" s="140">
        <v>0</v>
      </c>
      <c r="T186" s="141">
        <f t="shared" si="23"/>
        <v>0</v>
      </c>
      <c r="AR186" s="142" t="s">
        <v>228</v>
      </c>
      <c r="AT186" s="142" t="s">
        <v>179</v>
      </c>
      <c r="AU186" s="142" t="s">
        <v>123</v>
      </c>
      <c r="AY186" s="13" t="s">
        <v>116</v>
      </c>
      <c r="BE186" s="143">
        <f t="shared" si="24"/>
        <v>0</v>
      </c>
      <c r="BF186" s="143">
        <f t="shared" si="25"/>
        <v>0</v>
      </c>
      <c r="BG186" s="143">
        <f t="shared" si="26"/>
        <v>0</v>
      </c>
      <c r="BH186" s="143">
        <f t="shared" si="27"/>
        <v>0</v>
      </c>
      <c r="BI186" s="143">
        <f t="shared" si="28"/>
        <v>0</v>
      </c>
      <c r="BJ186" s="13" t="s">
        <v>123</v>
      </c>
      <c r="BK186" s="143">
        <f t="shared" si="29"/>
        <v>0</v>
      </c>
      <c r="BL186" s="13" t="s">
        <v>161</v>
      </c>
      <c r="BM186" s="142" t="s">
        <v>320</v>
      </c>
    </row>
    <row r="187" spans="2:65" s="11" customFormat="1" ht="22.9" customHeight="1">
      <c r="B187" s="117"/>
      <c r="D187" s="118" t="s">
        <v>73</v>
      </c>
      <c r="E187" s="127" t="s">
        <v>321</v>
      </c>
      <c r="F187" s="127" t="s">
        <v>322</v>
      </c>
      <c r="I187" s="120"/>
      <c r="J187" s="128">
        <f>BK187</f>
        <v>0</v>
      </c>
      <c r="L187" s="117"/>
      <c r="M187" s="122"/>
      <c r="P187" s="123">
        <f>P188</f>
        <v>0</v>
      </c>
      <c r="R187" s="123">
        <f>R188</f>
        <v>1.102E-2</v>
      </c>
      <c r="T187" s="124">
        <f>T188</f>
        <v>0</v>
      </c>
      <c r="AR187" s="118" t="s">
        <v>123</v>
      </c>
      <c r="AT187" s="125" t="s">
        <v>73</v>
      </c>
      <c r="AU187" s="125" t="s">
        <v>79</v>
      </c>
      <c r="AY187" s="118" t="s">
        <v>116</v>
      </c>
      <c r="BK187" s="126">
        <f>BK188</f>
        <v>0</v>
      </c>
    </row>
    <row r="188" spans="2:65" s="1" customFormat="1" ht="21.75" customHeight="1">
      <c r="B188" s="129"/>
      <c r="C188" s="130" t="s">
        <v>323</v>
      </c>
      <c r="D188" s="130" t="s">
        <v>118</v>
      </c>
      <c r="E188" s="131" t="s">
        <v>324</v>
      </c>
      <c r="F188" s="132" t="s">
        <v>325</v>
      </c>
      <c r="G188" s="133" t="s">
        <v>121</v>
      </c>
      <c r="H188" s="134">
        <v>58</v>
      </c>
      <c r="I188" s="135"/>
      <c r="J188" s="136">
        <f>ROUND(I188*H188,2)</f>
        <v>0</v>
      </c>
      <c r="K188" s="137"/>
      <c r="L188" s="28"/>
      <c r="M188" s="155" t="s">
        <v>1</v>
      </c>
      <c r="N188" s="156" t="s">
        <v>40</v>
      </c>
      <c r="O188" s="157"/>
      <c r="P188" s="158">
        <f>O188*H188</f>
        <v>0</v>
      </c>
      <c r="Q188" s="158">
        <v>1.9000000000000001E-4</v>
      </c>
      <c r="R188" s="158">
        <f>Q188*H188</f>
        <v>1.102E-2</v>
      </c>
      <c r="S188" s="158">
        <v>0</v>
      </c>
      <c r="T188" s="159">
        <f>S188*H188</f>
        <v>0</v>
      </c>
      <c r="AR188" s="142" t="s">
        <v>161</v>
      </c>
      <c r="AT188" s="142" t="s">
        <v>118</v>
      </c>
      <c r="AU188" s="142" t="s">
        <v>123</v>
      </c>
      <c r="AY188" s="13" t="s">
        <v>116</v>
      </c>
      <c r="BE188" s="143">
        <f>IF(N188="základná",J188,0)</f>
        <v>0</v>
      </c>
      <c r="BF188" s="143">
        <f>IF(N188="znížená",J188,0)</f>
        <v>0</v>
      </c>
      <c r="BG188" s="143">
        <f>IF(N188="zákl. prenesená",J188,0)</f>
        <v>0</v>
      </c>
      <c r="BH188" s="143">
        <f>IF(N188="zníž. prenesená",J188,0)</f>
        <v>0</v>
      </c>
      <c r="BI188" s="143">
        <f>IF(N188="nulová",J188,0)</f>
        <v>0</v>
      </c>
      <c r="BJ188" s="13" t="s">
        <v>123</v>
      </c>
      <c r="BK188" s="143">
        <f>ROUND(I188*H188,2)</f>
        <v>0</v>
      </c>
      <c r="BL188" s="13" t="s">
        <v>161</v>
      </c>
      <c r="BM188" s="142" t="s">
        <v>326</v>
      </c>
    </row>
    <row r="189" spans="2:65" s="1" customFormat="1" ht="6.95" customHeight="1">
      <c r="B189" s="41"/>
      <c r="C189" s="42"/>
      <c r="D189" s="42"/>
      <c r="E189" s="42"/>
      <c r="F189" s="42"/>
      <c r="G189" s="42"/>
      <c r="H189" s="42"/>
      <c r="I189" s="42"/>
      <c r="J189" s="42"/>
      <c r="K189" s="42"/>
      <c r="L189" s="28"/>
    </row>
  </sheetData>
  <autoFilter ref="C126:K188"/>
  <mergeCells count="6">
    <mergeCell ref="E119:H119"/>
    <mergeCell ref="L2:V2"/>
    <mergeCell ref="E7:H7"/>
    <mergeCell ref="E16:H16"/>
    <mergeCell ref="E25:H25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4</vt:i4>
      </vt:variant>
    </vt:vector>
  </HeadingPairs>
  <TitlesOfParts>
    <vt:vector size="5" baseType="lpstr">
      <vt:lpstr>RE150324U - Kultúrna troj...</vt:lpstr>
      <vt:lpstr>'RE150324U - Kultúrna troj...'!Názvy_tlače</vt:lpstr>
      <vt:lpstr>'Rekapitulácia stavby'!Názvy_tlače</vt:lpstr>
      <vt:lpstr>'RE150324U - Kultúrna troj...'!Oblasť_tlače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Milan Mihaľko</cp:lastModifiedBy>
  <cp:lastPrinted>2024-03-27T12:58:27Z</cp:lastPrinted>
  <dcterms:created xsi:type="dcterms:W3CDTF">2024-03-27T12:56:52Z</dcterms:created>
  <dcterms:modified xsi:type="dcterms:W3CDTF">2024-04-03T11:11:39Z</dcterms:modified>
</cp:coreProperties>
</file>