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kondas\Desktop\"/>
    </mc:Choice>
  </mc:AlternateContent>
  <bookViews>
    <workbookView xWindow="0" yWindow="0" windowWidth="0" windowHeight="0"/>
  </bookViews>
  <sheets>
    <sheet name="Rekapitulácia stavby" sheetId="1" r:id="rId1"/>
    <sheet name="21 - Oprava MŠ Družstevná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'21 - Oprava MŠ Družstevná'!$C$123:$K$242</definedName>
    <definedName name="_xlnm.Print_Area" localSheetId="1">'21 - Oprava MŠ Družstevná'!$C$4:$J$76,'21 - Oprava MŠ Družstevná'!$C$113:$J$242</definedName>
    <definedName name="_xlnm.Print_Titles" localSheetId="1">'21 - Oprava MŠ Družstevná'!$123:$123</definedName>
  </definedNames>
  <calcPr/>
</workbook>
</file>

<file path=xl/calcChain.xml><?xml version="1.0" encoding="utf-8"?>
<calcChain xmlns="http://schemas.openxmlformats.org/spreadsheetml/2006/main">
  <c i="2" l="1" r="J35"/>
  <c r="J34"/>
  <c i="1" r="AY95"/>
  <c i="2" r="J33"/>
  <c i="1" r="AX95"/>
  <c i="2" r="BI242"/>
  <c r="BH242"/>
  <c r="BG242"/>
  <c r="BE242"/>
  <c r="T242"/>
  <c r="R242"/>
  <c r="P242"/>
  <c r="BI241"/>
  <c r="BH241"/>
  <c r="BG241"/>
  <c r="BE241"/>
  <c r="T241"/>
  <c r="R241"/>
  <c r="P241"/>
  <c r="BI240"/>
  <c r="BH240"/>
  <c r="BG240"/>
  <c r="BE240"/>
  <c r="T240"/>
  <c r="R240"/>
  <c r="P240"/>
  <c r="BI238"/>
  <c r="BH238"/>
  <c r="BG238"/>
  <c r="BE238"/>
  <c r="T238"/>
  <c r="R238"/>
  <c r="P238"/>
  <c r="BI237"/>
  <c r="BH237"/>
  <c r="BG237"/>
  <c r="BE237"/>
  <c r="T237"/>
  <c r="R237"/>
  <c r="P237"/>
  <c r="BI235"/>
  <c r="BH235"/>
  <c r="BG235"/>
  <c r="BE235"/>
  <c r="T235"/>
  <c r="R235"/>
  <c r="P235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6"/>
  <c r="BH226"/>
  <c r="BG226"/>
  <c r="BE226"/>
  <c r="T226"/>
  <c r="R226"/>
  <c r="P226"/>
  <c r="BI225"/>
  <c r="BH225"/>
  <c r="BG225"/>
  <c r="BE225"/>
  <c r="T225"/>
  <c r="R225"/>
  <c r="P225"/>
  <c r="BI210"/>
  <c r="BH210"/>
  <c r="BG210"/>
  <c r="BE210"/>
  <c r="T210"/>
  <c r="R210"/>
  <c r="P210"/>
  <c r="BI195"/>
  <c r="BH195"/>
  <c r="BG195"/>
  <c r="BE195"/>
  <c r="T195"/>
  <c r="T194"/>
  <c r="R195"/>
  <c r="R194"/>
  <c r="P195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5"/>
  <c r="BH185"/>
  <c r="BG185"/>
  <c r="BE185"/>
  <c r="T185"/>
  <c r="R185"/>
  <c r="P185"/>
  <c r="BI183"/>
  <c r="BH183"/>
  <c r="BG183"/>
  <c r="BE183"/>
  <c r="T183"/>
  <c r="R183"/>
  <c r="P183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2"/>
  <c r="BH172"/>
  <c r="BG172"/>
  <c r="BE172"/>
  <c r="T172"/>
  <c r="R172"/>
  <c r="P172"/>
  <c r="BI171"/>
  <c r="BH171"/>
  <c r="BG171"/>
  <c r="BE171"/>
  <c r="T171"/>
  <c r="R171"/>
  <c r="P171"/>
  <c r="BI169"/>
  <c r="BH169"/>
  <c r="BG169"/>
  <c r="BE169"/>
  <c r="T169"/>
  <c r="R169"/>
  <c r="P169"/>
  <c r="BI167"/>
  <c r="BH167"/>
  <c r="BG167"/>
  <c r="BE167"/>
  <c r="T167"/>
  <c r="R167"/>
  <c r="P167"/>
  <c r="BI163"/>
  <c r="BH163"/>
  <c r="BG163"/>
  <c r="BE163"/>
  <c r="T163"/>
  <c r="R163"/>
  <c r="P163"/>
  <c r="BI160"/>
  <c r="BH160"/>
  <c r="BG160"/>
  <c r="BE160"/>
  <c r="T160"/>
  <c r="T159"/>
  <c r="R160"/>
  <c r="R159"/>
  <c r="P160"/>
  <c r="P159"/>
  <c r="BI158"/>
  <c r="BH158"/>
  <c r="BG158"/>
  <c r="BE158"/>
  <c r="T158"/>
  <c r="R158"/>
  <c r="P158"/>
  <c r="BI157"/>
  <c r="BH157"/>
  <c r="BG157"/>
  <c r="BE157"/>
  <c r="T157"/>
  <c r="R157"/>
  <c r="P157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1"/>
  <c r="BH151"/>
  <c r="BG151"/>
  <c r="BE151"/>
  <c r="T151"/>
  <c r="R151"/>
  <c r="P151"/>
  <c r="BI149"/>
  <c r="BH149"/>
  <c r="BG149"/>
  <c r="BE149"/>
  <c r="T149"/>
  <c r="R149"/>
  <c r="P149"/>
  <c r="BI146"/>
  <c r="BH146"/>
  <c r="BG146"/>
  <c r="BE146"/>
  <c r="T146"/>
  <c r="R146"/>
  <c r="P146"/>
  <c r="BI141"/>
  <c r="BH141"/>
  <c r="BG141"/>
  <c r="BE141"/>
  <c r="T141"/>
  <c r="R141"/>
  <c r="P141"/>
  <c r="BI139"/>
  <c r="BH139"/>
  <c r="BG139"/>
  <c r="BE139"/>
  <c r="T139"/>
  <c r="R139"/>
  <c r="P139"/>
  <c r="BI137"/>
  <c r="BH137"/>
  <c r="BG137"/>
  <c r="BE137"/>
  <c r="T137"/>
  <c r="R137"/>
  <c r="P137"/>
  <c r="BI133"/>
  <c r="BH133"/>
  <c r="BG133"/>
  <c r="BE133"/>
  <c r="T133"/>
  <c r="R133"/>
  <c r="P133"/>
  <c r="BI130"/>
  <c r="BH130"/>
  <c r="BG130"/>
  <c r="BE130"/>
  <c r="T130"/>
  <c r="R130"/>
  <c r="P130"/>
  <c r="BI128"/>
  <c r="BH128"/>
  <c r="BG128"/>
  <c r="BE128"/>
  <c r="T128"/>
  <c r="R128"/>
  <c r="P128"/>
  <c r="BI127"/>
  <c r="BH127"/>
  <c r="BG127"/>
  <c r="BE127"/>
  <c r="T127"/>
  <c r="R127"/>
  <c r="P127"/>
  <c r="F118"/>
  <c r="E116"/>
  <c r="F87"/>
  <c r="E85"/>
  <c r="J22"/>
  <c r="E22"/>
  <c r="J121"/>
  <c r="J21"/>
  <c r="J19"/>
  <c r="E19"/>
  <c r="J120"/>
  <c r="J18"/>
  <c r="J16"/>
  <c r="E16"/>
  <c r="F121"/>
  <c r="J15"/>
  <c r="J13"/>
  <c r="E13"/>
  <c r="F120"/>
  <c r="J12"/>
  <c r="J10"/>
  <c r="J118"/>
  <c i="1" r="L90"/>
  <c r="AM90"/>
  <c r="AM89"/>
  <c r="L89"/>
  <c r="AM87"/>
  <c r="L87"/>
  <c r="L85"/>
  <c r="L84"/>
  <c i="2" r="BK242"/>
  <c r="BK241"/>
  <c r="J241"/>
  <c r="BK238"/>
  <c r="BK237"/>
  <c r="J235"/>
  <c r="J230"/>
  <c r="BK226"/>
  <c r="BK193"/>
  <c r="BK185"/>
  <c r="BK178"/>
  <c r="J174"/>
  <c r="BK169"/>
  <c r="BK158"/>
  <c r="J154"/>
  <c r="BK146"/>
  <c r="BK130"/>
  <c r="BK163"/>
  <c r="BK151"/>
  <c r="BK139"/>
  <c r="J133"/>
  <c r="J228"/>
  <c r="J195"/>
  <c r="BK190"/>
  <c r="BK179"/>
  <c r="BK175"/>
  <c r="BK171"/>
  <c r="J163"/>
  <c r="BK155"/>
  <c r="J146"/>
  <c r="BK128"/>
  <c i="1" r="AS94"/>
  <c i="2" r="J240"/>
  <c r="J237"/>
  <c r="J231"/>
  <c r="J225"/>
  <c r="BK192"/>
  <c r="BK183"/>
  <c r="J178"/>
  <c r="BK174"/>
  <c r="BK167"/>
  <c r="BK157"/>
  <c r="J153"/>
  <c r="BK137"/>
  <c r="J127"/>
  <c r="F33"/>
  <c r="F31"/>
  <c r="BK235"/>
  <c r="BK230"/>
  <c r="J229"/>
  <c r="BK225"/>
  <c r="J210"/>
  <c r="J193"/>
  <c r="J191"/>
  <c r="J183"/>
  <c r="BK177"/>
  <c r="J175"/>
  <c r="J171"/>
  <c r="J160"/>
  <c r="BK154"/>
  <c r="J149"/>
  <c r="J137"/>
  <c r="BK127"/>
  <c r="F35"/>
  <c r="J31"/>
  <c r="BK228"/>
  <c r="BK210"/>
  <c r="J192"/>
  <c r="J190"/>
  <c r="J179"/>
  <c r="J176"/>
  <c r="J169"/>
  <c r="J158"/>
  <c r="BK153"/>
  <c r="J141"/>
  <c r="J130"/>
  <c r="F34"/>
  <c r="J177"/>
  <c r="J172"/>
  <c r="BK160"/>
  <c r="J155"/>
  <c r="BK149"/>
  <c r="BK141"/>
  <c r="BK133"/>
  <c r="J242"/>
  <c r="BK240"/>
  <c r="J238"/>
  <c r="BK231"/>
  <c r="BK229"/>
  <c r="J226"/>
  <c r="BK195"/>
  <c r="BK191"/>
  <c r="J185"/>
  <c r="BK176"/>
  <c r="BK172"/>
  <c r="J167"/>
  <c r="J157"/>
  <c r="J151"/>
  <c r="J139"/>
  <c r="J128"/>
  <c l="1" r="R132"/>
  <c r="T162"/>
  <c r="R184"/>
  <c r="T132"/>
  <c r="BK184"/>
  <c r="J184"/>
  <c r="J102"/>
  <c r="T209"/>
  <c r="P126"/>
  <c r="BK162"/>
  <c r="J162"/>
  <c r="J100"/>
  <c r="P170"/>
  <c r="R209"/>
  <c r="P132"/>
  <c r="R162"/>
  <c r="P184"/>
  <c r="BK209"/>
  <c r="J209"/>
  <c r="J104"/>
  <c r="BK234"/>
  <c r="BK233"/>
  <c r="J233"/>
  <c r="J105"/>
  <c r="T126"/>
  <c r="P162"/>
  <c r="P161"/>
  <c r="T170"/>
  <c r="P234"/>
  <c r="P233"/>
  <c r="BK132"/>
  <c r="J132"/>
  <c r="J97"/>
  <c r="BK170"/>
  <c r="J170"/>
  <c r="J101"/>
  <c r="T184"/>
  <c r="R234"/>
  <c r="R233"/>
  <c r="BK126"/>
  <c r="J126"/>
  <c r="J96"/>
  <c r="R126"/>
  <c r="R125"/>
  <c r="R170"/>
  <c r="P209"/>
  <c r="T234"/>
  <c r="T233"/>
  <c r="BK159"/>
  <c r="J159"/>
  <c r="J98"/>
  <c r="BK194"/>
  <c r="J194"/>
  <c r="J103"/>
  <c r="J87"/>
  <c r="F89"/>
  <c r="J89"/>
  <c r="F90"/>
  <c r="J90"/>
  <c r="BF127"/>
  <c r="BF128"/>
  <c r="BF130"/>
  <c r="BF133"/>
  <c r="BF137"/>
  <c r="BF139"/>
  <c r="BF141"/>
  <c r="BF146"/>
  <c r="BF149"/>
  <c r="BF151"/>
  <c r="BF153"/>
  <c r="BF154"/>
  <c r="BF155"/>
  <c r="BF157"/>
  <c r="BF158"/>
  <c r="BF160"/>
  <c r="BF163"/>
  <c r="BF167"/>
  <c r="BF169"/>
  <c r="BF171"/>
  <c r="BF172"/>
  <c r="BF174"/>
  <c r="BF175"/>
  <c r="BF176"/>
  <c r="BF177"/>
  <c r="BF178"/>
  <c r="BF179"/>
  <c r="BF183"/>
  <c r="BF185"/>
  <c r="BF190"/>
  <c r="BF191"/>
  <c r="BF192"/>
  <c r="BF193"/>
  <c r="BF195"/>
  <c r="BF210"/>
  <c r="BF225"/>
  <c r="BF226"/>
  <c r="BF228"/>
  <c r="BF229"/>
  <c r="BF230"/>
  <c r="BF231"/>
  <c r="BF235"/>
  <c r="BF237"/>
  <c r="BF238"/>
  <c r="BF240"/>
  <c r="BF241"/>
  <c r="BF242"/>
  <c i="1" r="AV95"/>
  <c r="BB95"/>
  <c r="BC95"/>
  <c r="AZ95"/>
  <c r="BD95"/>
  <c r="BC94"/>
  <c r="W32"/>
  <c r="AZ94"/>
  <c r="W29"/>
  <c r="BB94"/>
  <c r="W31"/>
  <c r="BD94"/>
  <c r="W33"/>
  <c i="2" l="1" r="P125"/>
  <c r="P124"/>
  <c i="1" r="AU95"/>
  <c i="2" r="T161"/>
  <c r="T125"/>
  <c r="T124"/>
  <c r="R161"/>
  <c r="R124"/>
  <c r="J234"/>
  <c r="J106"/>
  <c r="BK125"/>
  <c r="BK161"/>
  <c r="J161"/>
  <c r="J99"/>
  <c i="1" r="AU94"/>
  <c r="AY94"/>
  <c i="2" r="J32"/>
  <c i="1" r="AW95"/>
  <c r="AT95"/>
  <c r="AV94"/>
  <c r="AK29"/>
  <c r="AX94"/>
  <c i="2" r="F32"/>
  <c i="1" r="BA95"/>
  <c r="BA94"/>
  <c r="W30"/>
  <c i="2" l="1" r="BK124"/>
  <c r="J124"/>
  <c r="J125"/>
  <c r="J95"/>
  <c r="J28"/>
  <c i="1" r="AG95"/>
  <c r="AG94"/>
  <c r="AK26"/>
  <c r="AW94"/>
  <c r="AK30"/>
  <c r="AK35"/>
  <c i="2" l="1" r="J37"/>
  <c r="J94"/>
  <c i="1" r="AN95"/>
  <c r="AT94"/>
  <c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<sst xmlns="http://schemas.openxmlformats.org/spreadsheetml/2006/main">
  <si>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</si>
  <si>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</si>
  <si>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</si>
  <si>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</si>
  <si>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</si>
  <si>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{120c8417-5c47-4fa1-8f76-99a6dd3b95d6}</t>
  </si>
  <si>
    <t>0,01</t>
  </si>
  <si>
    <t>20</t>
  </si>
  <si>
    <t>REKAPITULÁCIA STAVBY</t>
  </si>
  <si>
    <t xml:space="preserve">v ---  nižšie sa nachádzajú doplnkové a pomocné údaje k zostavám  --- v</t>
  </si>
  <si>
    <t>Návod na vyplnenie</t>
  </si>
  <si>
    <t>0,001</t>
  </si>
  <si>
    <t>Kód:</t>
  </si>
  <si>
    <t>21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</si>
  <si>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</si>
  <si>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</si>
  <si>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MŠ Družstevná</t>
  </si>
  <si>
    <t>JKSO:</t>
  </si>
  <si>
    <t>KS:</t>
  </si>
  <si>
    <t>Miesto:</t>
  </si>
  <si>
    <t xml:space="preserve"> </t>
  </si>
  <si>
    <t>Dátum:</t>
  </si>
  <si>
    <t>20. 8. 2024</t>
  </si>
  <si>
    <t>Objednávateľ:</t>
  </si>
  <si>
    <t>IČO:</t>
  </si>
  <si>
    <t>IČ DPH:</t>
  </si>
  <si>
    <t>Zhotoviteľ:</t>
  </si>
  <si>
    <t>Vyplň údaj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</si>
  <si>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</si>
  <si>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</si>
  <si>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</si>
  <si>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</si>
  <si>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</si>
  <si>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</si>
  <si>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</si>
  <si>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</si>
  <si>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</si>
  <si>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</si>
  <si>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</si>
  <si>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</si>
  <si>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</si>
  <si>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</si>
  <si>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</si>
  <si>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</si>
  <si>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</si>
  <si>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</si>
  <si>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</si>
  <si>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</si>
  <si>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</si>
  <si>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</si>
  <si>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</si>
  <si>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</si>
  <si>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</si>
  <si>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</si>
  <si>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</si>
  <si>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</si>
  <si>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</si>
  <si>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</si>
  <si>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</si>
  <si>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</si>
  <si>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</si>
  <si>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</si>
  <si>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</si>
  <si>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</si>
  <si>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</si>
  <si>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</si>
  <si>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</si>
  <si>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</si>
  <si>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</si>
  <si>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</si>
  <si>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</si>
  <si>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</si>
  <si>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</si>
  <si>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</si>
  <si>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</si>
  <si>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</si>
  <si>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</si>
  <si>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</si>
  <si>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</si>
  <si>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</si>
  <si>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</si>
  <si>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</si>
  <si>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</si>
  <si>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</si>
  <si>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</si>
  <si>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</si>
  <si>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</si>
  <si>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</si>
  <si>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</si>
  <si>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</si>
  <si>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713 - Izolácie tepelné</t>
  </si>
  <si>
    <t xml:space="preserve">    763 - Konštrukcie - drevostavby</t>
  </si>
  <si>
    <t xml:space="preserve">    766 - Konštrukcie stolárske</t>
  </si>
  <si>
    <t xml:space="preserve">    783 - Nátery</t>
  </si>
  <si>
    <t xml:space="preserve">    784 - Maľby</t>
  </si>
  <si>
    <t>M - Práce a dodávky M</t>
  </si>
  <si>
    <t xml:space="preserve">    21-M - Elektromontáže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</si>
  <si>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</si>
  <si>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</si>
  <si>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</si>
  <si>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</si>
  <si>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</si>
  <si>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</si>
  <si>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</si>
  <si>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</si>
  <si>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</si>
  <si>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</si>
  <si>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</si>
  <si>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</si>
  <si>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</si>
  <si>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</si>
  <si>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</si>
  <si>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6</t>
  </si>
  <si>
    <t>Úpravy povrchov, podlahy, osadenie</t>
  </si>
  <si>
    <t>K</t>
  </si>
  <si>
    <t>611421121.S</t>
  </si>
  <si>
    <t>Oprava vnútorných vápenných omietok stropov železobetónových rovných tvárnicových a klenieb, opravovaná plocha 5 %,hladká</t>
  </si>
  <si>
    <t>m2</t>
  </si>
  <si>
    <t>4</t>
  </si>
  <si>
    <t>2</t>
  </si>
  <si>
    <t>-1368920886</t>
  </si>
  <si>
    <t>612421121.S</t>
  </si>
  <si>
    <t>Oprava vnútorných vápenných omietok stien, opravovaná plocha do 5 %,hladká</t>
  </si>
  <si>
    <t>-790896180</t>
  </si>
  <si>
    <t>VV</t>
  </si>
  <si>
    <t>1022-502</t>
  </si>
  <si>
    <t>3</t>
  </si>
  <si>
    <t>612481119.S</t>
  </si>
  <si>
    <t>Potiahnutie vnútorných stien sklotextilnou mriežkou s celoplošným prilepením</t>
  </si>
  <si>
    <t>-1850227114</t>
  </si>
  <si>
    <t xml:space="preserve">1,15*4,14-0,6*1,2         "dole popraskané vymurované na chodbe na 1NP</t>
  </si>
  <si>
    <t>9</t>
  </si>
  <si>
    <t>Ostatné konštrukcie a práce-búranie</t>
  </si>
  <si>
    <t>952901114.S</t>
  </si>
  <si>
    <t>Vyčistenie budov pri výške podlaží nad 4 m</t>
  </si>
  <si>
    <t>-2094341223</t>
  </si>
  <si>
    <t xml:space="preserve">2,75*4,6+2,37*2,0+5,9*11,8     "1NP</t>
  </si>
  <si>
    <t xml:space="preserve">2,6*4,6+5,1*4,3+18,8*3,4+3,0*4,6*2+4,6*2,3+6*9+12*6+11,9*6+8,9*6+4,7*2,7+4,5*3,4   "2NP</t>
  </si>
  <si>
    <t>Súčet</t>
  </si>
  <si>
    <t>5</t>
  </si>
  <si>
    <t>968061112.S</t>
  </si>
  <si>
    <t>Vyvesenie dreveného okenného krídla do suti plochy do 1,5 m2, -0,01200t</t>
  </si>
  <si>
    <t>ks</t>
  </si>
  <si>
    <t>698573375</t>
  </si>
  <si>
    <t>9*2+2</t>
  </si>
  <si>
    <t>968061113.S</t>
  </si>
  <si>
    <t>Vyvesenie dreveného okenného krídla do suti plochy nad 1,5 m2, -0,01600t</t>
  </si>
  <si>
    <t>336341876</t>
  </si>
  <si>
    <t xml:space="preserve">3    "veľké okno na chodbe</t>
  </si>
  <si>
    <t>7</t>
  </si>
  <si>
    <t>968061115.S</t>
  </si>
  <si>
    <t>Demontáž okien drevených, 1 bm obvodu - 0,008t</t>
  </si>
  <si>
    <t>m</t>
  </si>
  <si>
    <t>-57730859</t>
  </si>
  <si>
    <t xml:space="preserve">2*(0,88+1,63)*9    "9 ks vybúrať všetky na schodištu + 2 na poschodí</t>
  </si>
  <si>
    <t xml:space="preserve">2*(1,75+3,56)          "veľké okno na schodišti</t>
  </si>
  <si>
    <t xml:space="preserve">2*(0,87+1,62)*2     "2 ks okno šatňa</t>
  </si>
  <si>
    <t>8</t>
  </si>
  <si>
    <t>968071112.S</t>
  </si>
  <si>
    <t>Vyvesenie kovového okenného krídla do suti plochy do 1, 5 m2</t>
  </si>
  <si>
    <t>-728513481</t>
  </si>
  <si>
    <t xml:space="preserve">1     "1 ks sklad 1 PP</t>
  </si>
  <si>
    <t>968071115.S</t>
  </si>
  <si>
    <t>Demontáž okien kovových, 1 bm obvodu - 0,005t</t>
  </si>
  <si>
    <t>1456208380</t>
  </si>
  <si>
    <t xml:space="preserve">2*(0,88+0,55)   "vymeniť jedno okno v sklade na 1PP</t>
  </si>
  <si>
    <t>10</t>
  </si>
  <si>
    <t>978011191.S</t>
  </si>
  <si>
    <t xml:space="preserve">Otlčenie omietok stropov vnútorných vápenných alebo vápennocementových v rozsahu do 100 %,  -0,05000t</t>
  </si>
  <si>
    <t>2092205026</t>
  </si>
  <si>
    <t xml:space="preserve">8,81*6    "spálňa 2 Trieda</t>
  </si>
  <si>
    <t>11</t>
  </si>
  <si>
    <t>979011111.S</t>
  </si>
  <si>
    <t>Zvislá doprava sutiny a vybúraných hmôt za prvé podlažie nad alebo pod základným podlažím</t>
  </si>
  <si>
    <t>t</t>
  </si>
  <si>
    <t>-1191788905</t>
  </si>
  <si>
    <t>12</t>
  </si>
  <si>
    <t>979081111.S</t>
  </si>
  <si>
    <t>Odvoz sutiny a vybúraných hmôt na skládku do 1 km</t>
  </si>
  <si>
    <t>-1608224111</t>
  </si>
  <si>
    <t>13</t>
  </si>
  <si>
    <t>979081121.S</t>
  </si>
  <si>
    <t>Odvoz sutiny a vybúraných hmôt na skládku za každý ďalší 1 km</t>
  </si>
  <si>
    <t>-1748329147</t>
  </si>
  <si>
    <t>3,486*5 'Prepočítané koeficientom množstva</t>
  </si>
  <si>
    <t>14</t>
  </si>
  <si>
    <t>979082111.S</t>
  </si>
  <si>
    <t>Vnútrostavenisková doprava sutiny a vybúraných hmôt do 10 m</t>
  </si>
  <si>
    <t>-906749764</t>
  </si>
  <si>
    <t>15</t>
  </si>
  <si>
    <t>979089012.S</t>
  </si>
  <si>
    <t>Poplatok za skládku - betón, tehly, dlaždice (17 01) ostatné</t>
  </si>
  <si>
    <t>-2130126948</t>
  </si>
  <si>
    <t>99</t>
  </si>
  <si>
    <t>Presun hmôt HSV</t>
  </si>
  <si>
    <t>16</t>
  </si>
  <si>
    <t>999281111.S</t>
  </si>
  <si>
    <t>Presun hmôt pre opravy a údržbu objektov vrátane vonkajších plášťov výšky do 25 m</t>
  </si>
  <si>
    <t>1838633467</t>
  </si>
  <si>
    <t>PSV</t>
  </si>
  <si>
    <t>Práce a dodávky PSV</t>
  </si>
  <si>
    <t>713</t>
  </si>
  <si>
    <t>Izolácie tepelné</t>
  </si>
  <si>
    <t>17</t>
  </si>
  <si>
    <t>713111111.S</t>
  </si>
  <si>
    <t>Montáž tepelnej izolácie stropov minerálnou vlnou, vrchom kladenou voľne</t>
  </si>
  <si>
    <t>-125517791</t>
  </si>
  <si>
    <t xml:space="preserve">8,9*5,94   "spálňa 2 Trieda</t>
  </si>
  <si>
    <t xml:space="preserve">5,1*4,3    "schodište</t>
  </si>
  <si>
    <t>18</t>
  </si>
  <si>
    <t>M</t>
  </si>
  <si>
    <t>631440004000.S</t>
  </si>
  <si>
    <t>Doska z minerálnej vlny hr. 100 mm, izolácia pre šikmé strechy, nezaťažené stropy, priečky</t>
  </si>
  <si>
    <t>32</t>
  </si>
  <si>
    <t>-700039048</t>
  </si>
  <si>
    <t>74,796*1,02 'Prepočítané koeficientom množstva</t>
  </si>
  <si>
    <t>19</t>
  </si>
  <si>
    <t>998713102.S</t>
  </si>
  <si>
    <t>Presun hmôt pre izolácie tepelné v objektoch výšky nad 6 m do 12 m</t>
  </si>
  <si>
    <t>12020338</t>
  </si>
  <si>
    <t>763</t>
  </si>
  <si>
    <t>Konštrukcie - drevostavby</t>
  </si>
  <si>
    <t>763134500.S</t>
  </si>
  <si>
    <t>Montáž minerálnych kaziet, rozmer 600x600 mm</t>
  </si>
  <si>
    <t>-240207202</t>
  </si>
  <si>
    <t>631480000600.S</t>
  </si>
  <si>
    <t>Kazeta stropná minerálna, hr. 15 mm, šxl 600x600 mm s ostrou hranou</t>
  </si>
  <si>
    <t>-788677431</t>
  </si>
  <si>
    <t>75*1,05 'Prepočítané koeficientom množstva</t>
  </si>
  <si>
    <t>22</t>
  </si>
  <si>
    <t>763134520.S</t>
  </si>
  <si>
    <t>Montáž nosnej konštrukcie pre podhľady z minerálnych kaziet, rozmer 600x600 mm</t>
  </si>
  <si>
    <t>-560939952</t>
  </si>
  <si>
    <t>23</t>
  </si>
  <si>
    <t>590190001000.S</t>
  </si>
  <si>
    <t>Príchytka pre stropné podhľady a kazetové stropy na skrytú a poloskrytú konštrukciu</t>
  </si>
  <si>
    <t>bal</t>
  </si>
  <si>
    <t>-1039534487</t>
  </si>
  <si>
    <t>24</t>
  </si>
  <si>
    <t>590190001010.S</t>
  </si>
  <si>
    <t>Plastový clip pre stropné podhľady a kazetové stropy na skrytú a poloskrytú konštrukciu</t>
  </si>
  <si>
    <t>553171905</t>
  </si>
  <si>
    <t>25</t>
  </si>
  <si>
    <t>590190001030.S</t>
  </si>
  <si>
    <t>Univerzálny hlavný nosný profil 24 mm s viditelnými profilmi - hlavný profil, 3000 mm</t>
  </si>
  <si>
    <t>-2058674144</t>
  </si>
  <si>
    <t>26</t>
  </si>
  <si>
    <t>590190001050.S</t>
  </si>
  <si>
    <t>Priečny profil 24 mm pre stropné podhľady a kazetové stropy - nasúvací systém s presahom, 1200 mm</t>
  </si>
  <si>
    <t>-454498081</t>
  </si>
  <si>
    <t>27</t>
  </si>
  <si>
    <t>590190001110.S</t>
  </si>
  <si>
    <t>Obvodová lišta pre stropné podhľady a kazetové stropy 19 x 24 x 3000 mm</t>
  </si>
  <si>
    <t>322723468</t>
  </si>
  <si>
    <t xml:space="preserve">2*(5,1+4,3)    "schodište</t>
  </si>
  <si>
    <t xml:space="preserve">2*(8,9+6,0)    "spálňa 2 Trieda</t>
  </si>
  <si>
    <t>28</t>
  </si>
  <si>
    <t>998763303.S</t>
  </si>
  <si>
    <t>Presun hmôt pre sadrokartónové konštrukcie v objektoch výšky od 7 do 24 m</t>
  </si>
  <si>
    <t>1941596993</t>
  </si>
  <si>
    <t>766</t>
  </si>
  <si>
    <t>Konštrukcie stolárske</t>
  </si>
  <si>
    <t>29</t>
  </si>
  <si>
    <t>766621400.S</t>
  </si>
  <si>
    <t>Montáž okien plastových s hydroizolačnými páskami (exteriérová a interiérová)</t>
  </si>
  <si>
    <t>1375468811</t>
  </si>
  <si>
    <t xml:space="preserve">2*(0,88+0,55)    "pivnica - sklad</t>
  </si>
  <si>
    <t xml:space="preserve">2*(0,88+1,63)*9   "schodisko + komplet poschodie čo sú nevymenené</t>
  </si>
  <si>
    <t xml:space="preserve">2*(1,75+3,56)     "veľké okno na schodisku</t>
  </si>
  <si>
    <t>30</t>
  </si>
  <si>
    <t>283290006100.S</t>
  </si>
  <si>
    <t>Tesniaca paropriepustná fólia polymér-flísová, š. 290 mm, dĺ. 30 m, pre tesnenie pripájacej škáry okenného rámu a muriva z exteriéru</t>
  </si>
  <si>
    <t>282691300</t>
  </si>
  <si>
    <t>31</t>
  </si>
  <si>
    <t>283290006200.S</t>
  </si>
  <si>
    <t>Tesniaca paronepriepustná fólia polymér-flísová, š. 70 mm, dĺ. 30 m, pre tesnenie pripájacej škáry okenného rámu a muriva z interiéru</t>
  </si>
  <si>
    <t>1055510810</t>
  </si>
  <si>
    <t>611410091050.S</t>
  </si>
  <si>
    <t>Okno plastové dvojkrídlové s horizontálným priečnikom OS+FIX, izolačné trojsklo</t>
  </si>
  <si>
    <t>-2026666402</t>
  </si>
  <si>
    <t>33</t>
  </si>
  <si>
    <t>998766102.S</t>
  </si>
  <si>
    <t>Presun hmot pre konštrukcie stolárske v objektoch výšky nad 6 do 12 m</t>
  </si>
  <si>
    <t>-291057684</t>
  </si>
  <si>
    <t>783</t>
  </si>
  <si>
    <t>Nátery</t>
  </si>
  <si>
    <t>34</t>
  </si>
  <si>
    <t>783824220.S</t>
  </si>
  <si>
    <t>Nátery syntetické farby bielej betónových povrchov stien dvojnásobné 1x s emailovaním</t>
  </si>
  <si>
    <t>-807728233</t>
  </si>
  <si>
    <t xml:space="preserve">1,3*2,37     "stena chodba - okno</t>
  </si>
  <si>
    <t xml:space="preserve">2*(5,9+11,8)*1,23   "sokel jedáleň</t>
  </si>
  <si>
    <t xml:space="preserve">2*(2,6+4,6)*1,37    "sokel šatňa 1 NP</t>
  </si>
  <si>
    <t xml:space="preserve">2*(18,8+2,33)*1,26  "sokel 2 NP chodba</t>
  </si>
  <si>
    <t xml:space="preserve">(2*(3,0+4,6)*1,26)*2   "sokel 2x miestnosť pre učiteľky 2NP</t>
  </si>
  <si>
    <t xml:space="preserve">2*(4,51+2,21)*1,26      "sokel sklad 3 . trieda</t>
  </si>
  <si>
    <t xml:space="preserve">2*(6+9)*1,26                  "sokel spálňa 3 . trieda</t>
  </si>
  <si>
    <t xml:space="preserve">2*(11,95+6)*1,23         "sokel 3.trieda</t>
  </si>
  <si>
    <t xml:space="preserve">2*(11,9+6)*1,25           "sokel 2 Trieda</t>
  </si>
  <si>
    <t xml:space="preserve">2*(8,9+6)*1,25            "sokel spálňa 2 trieda</t>
  </si>
  <si>
    <t xml:space="preserve">2*(4,7+2,7)*1,21        "sokel sklad</t>
  </si>
  <si>
    <t xml:space="preserve">2*(4,5+3,4)*1,25           "sokel 2 riaditeľňa</t>
  </si>
  <si>
    <t>784</t>
  </si>
  <si>
    <t>Maľby</t>
  </si>
  <si>
    <t>35</t>
  </si>
  <si>
    <t>784152261.S</t>
  </si>
  <si>
    <t>Maľby z maliarskych zmesí na vodnej báze, strojne nanášané jednonásobné, základné na jemnozrnný podklad výšky do 3,80 m</t>
  </si>
  <si>
    <t>-579227206</t>
  </si>
  <si>
    <t xml:space="preserve">1,15*4,14-0,6*1,2+1,15*4,14+4,6*2,75     "wc 1.trieda nad soklom+strop</t>
  </si>
  <si>
    <t xml:space="preserve">2,37*3,23-0,6*1,2-1,3*2,37                         "chodba 1 NP nad soklom</t>
  </si>
  <si>
    <t>2*(5,9+11,8)*(3-1,23)+5,9*11,8-2*0,9*2-1,15*1,13 " jedáleň 1NP aj strop-dvere2x-okienko</t>
  </si>
  <si>
    <t>2*(2,6+4,6)*(3,21-1,37)+2,6*4,6-0,8*2 "šatňa na 1 NP aj strop - dvere</t>
  </si>
  <si>
    <t xml:space="preserve">2*(18,8*2,3)*(3,23-1,26)+18,8*2,33-0,8*2*3-0,6*2*2-4,3*2,5  "chodba 2 NP aj strop</t>
  </si>
  <si>
    <t>(2*(3,0+4,6)*(3,23-1,26)+3*4,6-2*0,8*2*2)*2 "2x miestnosti pre učiteľky pri chodbe aj strop</t>
  </si>
  <si>
    <t xml:space="preserve">2*(4,51+2,21)*(3,23-1,26)+4,51*2,21-0,8*2    "sklad 3. trieda aj strop</t>
  </si>
  <si>
    <t xml:space="preserve">2*(6+9)*(3,23-1,26)+6*9-0,8*2*2                   "spálňa 3 trieda aj strop</t>
  </si>
  <si>
    <t xml:space="preserve">2*(11,95+6)*(3,23-1,23)+11,95*6-0,8*2*2    " 3 trieda aj strop</t>
  </si>
  <si>
    <t xml:space="preserve">2*(11,9+6)*(3,16-1,25)-0,8*2*3+11,9*6       "2 trieda aj strop</t>
  </si>
  <si>
    <t xml:space="preserve">2*(8,9+6)*(3,18-1,25)-0,8*2*2                         "spálňa 2 trieda bez stropu - kazetový</t>
  </si>
  <si>
    <t xml:space="preserve">2*(4,7+2,7)*(3,25-1,21)-0,8*2+4,7*2,7          "sklad 2 trieda aj strop</t>
  </si>
  <si>
    <t xml:space="preserve">2*(4,5+3,4)*(3,2-1,21)-0,8*2+4,5*3,4         "riaditeľňa</t>
  </si>
  <si>
    <t>36</t>
  </si>
  <si>
    <t>784152371.S</t>
  </si>
  <si>
    <t>Maľby z maliarskych zmesí na vodnej báze, strojne nanášané dvojnásobné, tónované na jemnozrnný podklad výšky do 3,80 m</t>
  </si>
  <si>
    <t>-498574315</t>
  </si>
  <si>
    <t>37</t>
  </si>
  <si>
    <t>784153261.S</t>
  </si>
  <si>
    <t>Maľby z maliarskych zmesí na vodnej báze, strojne nanášané jednonásobné, základné na schodisku na jemnozrnný podklad výšky do 3,80 m</t>
  </si>
  <si>
    <t>-1450531021</t>
  </si>
  <si>
    <t>5,1*7*2+4,3*7</t>
  </si>
  <si>
    <t>38</t>
  </si>
  <si>
    <t>784153371.S</t>
  </si>
  <si>
    <t>Maľby z maliarskych zmesí na vodnej báze, strojne nanášané dvojnásobné, tónované na schodisku na jemnozrnný podklad výšky do 3,80 m</t>
  </si>
  <si>
    <t>1643648855</t>
  </si>
  <si>
    <t>39</t>
  </si>
  <si>
    <t>784410100.S</t>
  </si>
  <si>
    <t>Penetrovanie jednonásobné jemnozrnných podkladov výšky do 3,80 m</t>
  </si>
  <si>
    <t>910827191</t>
  </si>
  <si>
    <t>40</t>
  </si>
  <si>
    <t>784410102.S</t>
  </si>
  <si>
    <t>Penetrovanie jednonásobné jemnozrnných podkladov na schodisku výšky do 3,80 m</t>
  </si>
  <si>
    <t>-1787899205</t>
  </si>
  <si>
    <t>41</t>
  </si>
  <si>
    <t>784441010.S</t>
  </si>
  <si>
    <t>Maľby latexové dvojnásobné základné, ručne nanášané na jemnozrnný podklad výšky do 3,80 m</t>
  </si>
  <si>
    <t>-675513972</t>
  </si>
  <si>
    <t xml:space="preserve">670*0,1    "10% zo stien</t>
  </si>
  <si>
    <t>Práce a dodávky M</t>
  </si>
  <si>
    <t>21-M</t>
  </si>
  <si>
    <t>Elektromontáže</t>
  </si>
  <si>
    <t>42</t>
  </si>
  <si>
    <t>210203051.S</t>
  </si>
  <si>
    <t>Montáž a zapojenie LED panelu 600x600 mm do kazetového stropu</t>
  </si>
  <si>
    <t>64</t>
  </si>
  <si>
    <t>1299252781</t>
  </si>
  <si>
    <t>4+6</t>
  </si>
  <si>
    <t>43</t>
  </si>
  <si>
    <t>348130002418.S</t>
  </si>
  <si>
    <t>LED svietidlo interiérové zabudovateľné pohľadové 1x40W, IP40, 4000 K, 3600 lm, 595x595 mm</t>
  </si>
  <si>
    <t>128</t>
  </si>
  <si>
    <t>1809458771</t>
  </si>
  <si>
    <t>44</t>
  </si>
  <si>
    <t>210800186.S</t>
  </si>
  <si>
    <t>Kábel medený uložený v rúrke CYKY 450/750 V 3x1,5 + príslušenstvo</t>
  </si>
  <si>
    <t>-115538258</t>
  </si>
  <si>
    <t>10+20</t>
  </si>
  <si>
    <t>45</t>
  </si>
  <si>
    <t>341110001200.S</t>
  </si>
  <si>
    <t>Kábel medený CYKY-J 3x16 mm2</t>
  </si>
  <si>
    <t>239314489</t>
  </si>
  <si>
    <t>46</t>
  </si>
  <si>
    <t>210964323.S</t>
  </si>
  <si>
    <t xml:space="preserve">Demontáž do sute - svietidla interiérového na strop do 2 kg vrátane odpojenia   -0,00200 t</t>
  </si>
  <si>
    <t>-1571457142</t>
  </si>
  <si>
    <t>47</t>
  </si>
  <si>
    <t>998921203.S</t>
  </si>
  <si>
    <t>Presun hmôt pre montáž silnoprúdových rozvodov a zariadení v stavbe (objekte) výšky nad 7 do 24 m</t>
  </si>
  <si>
    <t>%</t>
  </si>
  <si>
    <t>-439296393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</si>
</sst>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27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7" fillId="0" borderId="0" xfId="0" applyFont="1" applyAlignment="1" applyProtection="1">
      <alignment horizontal="left" vertical="center"/>
    </xf>
    <xf numFmtId="164" fontId="17" fillId="0" borderId="0" xfId="0" applyNumberFormat="1" applyFont="1" applyAlignment="1" applyProtection="1">
      <alignment horizontal="left" vertical="center"/>
    </xf>
    <xf numFmtId="0" fontId="17" fillId="0" borderId="0" xfId="0" applyFont="1" applyAlignment="1" applyProtection="1">
      <alignment vertical="center"/>
    </xf>
    <xf numFmtId="4" fontId="18" fillId="0" borderId="0" xfId="0" applyNumberFormat="1" applyFont="1" applyAlignment="1" applyProtection="1">
      <alignment vertical="center"/>
    </xf>
    <xf numFmtId="0" fontId="17" fillId="0" borderId="3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164" fontId="1" fillId="0" borderId="0" xfId="0" applyNumberFormat="1" applyFont="1" applyAlignment="1" applyProtection="1">
      <alignment horizontal="left" vertical="center"/>
    </xf>
    <xf numFmtId="4" fontId="19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20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2" fillId="0" borderId="14" xfId="0" applyFont="1" applyBorder="1" applyAlignment="1" applyProtection="1">
      <alignment horizontal="left" vertical="center"/>
    </xf>
    <xf numFmtId="0" fontId="22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3" fillId="4" borderId="6" xfId="0" applyFont="1" applyFill="1" applyBorder="1" applyAlignment="1" applyProtection="1">
      <alignment horizontal="center" vertical="center"/>
    </xf>
    <xf numFmtId="0" fontId="23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3" fillId="4" borderId="7" xfId="0" applyFont="1" applyFill="1" applyBorder="1" applyAlignment="1" applyProtection="1">
      <alignment horizontal="center" vertical="center"/>
    </xf>
    <xf numFmtId="0" fontId="23" fillId="4" borderId="7" xfId="0" applyFont="1" applyFill="1" applyBorder="1" applyAlignment="1" applyProtection="1">
      <alignment horizontal="right" vertical="center"/>
    </xf>
    <xf numFmtId="0" fontId="23" fillId="4" borderId="8" xfId="0" applyFont="1" applyFill="1" applyBorder="1" applyAlignment="1" applyProtection="1">
      <alignment horizontal="left" vertical="center"/>
    </xf>
    <xf numFmtId="0" fontId="23" fillId="4" borderId="0" xfId="0" applyFont="1" applyFill="1" applyAlignment="1" applyProtection="1">
      <alignment horizontal="center" vertical="center"/>
    </xf>
    <xf numFmtId="0" fontId="24" fillId="0" borderId="16" xfId="0" applyFont="1" applyBorder="1" applyAlignment="1" applyProtection="1">
      <alignment horizontal="center" vertical="center" wrapText="1"/>
    </xf>
    <xf numFmtId="0" fontId="24" fillId="0" borderId="17" xfId="0" applyFont="1" applyBorder="1" applyAlignment="1" applyProtection="1">
      <alignment horizontal="center" vertical="center" wrapText="1"/>
    </xf>
    <xf numFmtId="0" fontId="24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1" fillId="0" borderId="14" xfId="0" applyNumberFormat="1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4" fontId="21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9" xfId="0" applyNumberFormat="1" applyFont="1" applyBorder="1" applyAlignment="1" applyProtection="1">
      <alignment vertical="center"/>
    </xf>
    <xf numFmtId="4" fontId="29" fillId="0" borderId="20" xfId="0" applyNumberFormat="1" applyFont="1" applyBorder="1" applyAlignment="1" applyProtection="1">
      <alignment vertical="center"/>
    </xf>
    <xf numFmtId="166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12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2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4" fontId="17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20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3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3" fillId="4" borderId="16" xfId="0" applyFont="1" applyFill="1" applyBorder="1" applyAlignment="1" applyProtection="1">
      <alignment horizontal="center" vertical="center" wrapText="1"/>
    </xf>
    <xf numFmtId="0" fontId="23" fillId="4" borderId="17" xfId="0" applyFont="1" applyFill="1" applyBorder="1" applyAlignment="1" applyProtection="1">
      <alignment horizontal="center" vertical="center" wrapText="1"/>
    </xf>
    <xf numFmtId="0" fontId="23" fillId="4" borderId="18" xfId="0" applyFont="1" applyFill="1" applyBorder="1" applyAlignment="1" applyProtection="1">
      <alignment horizontal="center" vertical="center" wrapText="1"/>
    </xf>
    <xf numFmtId="0" fontId="23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5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3" fillId="0" borderId="22" xfId="0" applyFont="1" applyBorder="1" applyAlignment="1" applyProtection="1">
      <alignment horizontal="center" vertical="center"/>
    </xf>
    <xf numFmtId="49" fontId="23" fillId="0" borderId="22" xfId="0" applyNumberFormat="1" applyFont="1" applyBorder="1" applyAlignment="1" applyProtection="1">
      <alignment horizontal="left" vertical="center" wrapText="1"/>
    </xf>
    <xf numFmtId="0" fontId="23" fillId="0" borderId="22" xfId="0" applyFont="1" applyBorder="1" applyAlignment="1" applyProtection="1">
      <alignment horizontal="left" vertical="center" wrapText="1"/>
    </xf>
    <xf numFmtId="0" fontId="23" fillId="0" borderId="22" xfId="0" applyFont="1" applyBorder="1" applyAlignment="1" applyProtection="1">
      <alignment horizontal="center" vertical="center" wrapText="1"/>
    </xf>
    <xf numFmtId="167" fontId="23" fillId="0" borderId="22" xfId="0" applyNumberFormat="1" applyFont="1" applyBorder="1" applyAlignment="1" applyProtection="1">
      <alignment vertical="center"/>
    </xf>
    <xf numFmtId="4" fontId="23" fillId="2" borderId="22" xfId="0" applyNumberFormat="1" applyFont="1" applyFill="1" applyBorder="1" applyAlignment="1" applyProtection="1">
      <alignment vertical="center"/>
      <protection locked="0"/>
    </xf>
    <xf numFmtId="4" fontId="23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4" fillId="2" borderId="14" xfId="0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horizontal="center" vertical="center"/>
    </xf>
    <xf numFmtId="166" fontId="24" fillId="0" borderId="0" xfId="0" applyNumberFormat="1" applyFont="1" applyBorder="1" applyAlignment="1" applyProtection="1">
      <alignment vertical="center"/>
    </xf>
    <xf numFmtId="166" fontId="24" fillId="0" borderId="15" xfId="0" applyNumberFormat="1" applyFont="1" applyBorder="1" applyAlignment="1" applyProtection="1">
      <alignment vertical="center"/>
    </xf>
    <xf numFmtId="0" fontId="23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4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5" fillId="0" borderId="22" xfId="0" applyFont="1" applyBorder="1" applyAlignment="1" applyProtection="1">
      <alignment horizontal="center" vertical="center"/>
    </xf>
    <xf numFmtId="49" fontId="35" fillId="0" borderId="22" xfId="0" applyNumberFormat="1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left" vertical="center" wrapText="1"/>
    </xf>
    <xf numFmtId="0" fontId="35" fillId="0" borderId="22" xfId="0" applyFont="1" applyBorder="1" applyAlignment="1" applyProtection="1">
      <alignment horizontal="center" vertical="center" wrapText="1"/>
    </xf>
    <xf numFmtId="167" fontId="35" fillId="0" borderId="22" xfId="0" applyNumberFormat="1" applyFont="1" applyBorder="1" applyAlignment="1" applyProtection="1">
      <alignment vertical="center"/>
    </xf>
    <xf numFmtId="4" fontId="35" fillId="2" borderId="22" xfId="0" applyNumberFormat="1" applyFont="1" applyFill="1" applyBorder="1" applyAlignment="1" applyProtection="1">
      <alignment vertical="center"/>
      <protection locked="0"/>
    </xf>
    <xf numFmtId="4" fontId="35" fillId="0" borderId="22" xfId="0" applyNumberFormat="1" applyFont="1" applyBorder="1" applyAlignment="1" applyProtection="1">
      <alignment vertical="center"/>
    </xf>
    <xf numFmtId="0" fontId="36" fillId="0" borderId="22" xfId="0" applyFont="1" applyBorder="1" applyAlignment="1" applyProtection="1">
      <alignment vertical="center"/>
    </xf>
    <xf numFmtId="0" fontId="36" fillId="0" borderId="3" xfId="0" applyFont="1" applyBorder="1" applyAlignment="1">
      <alignment vertical="center"/>
    </xf>
    <xf numFmtId="0" fontId="35" fillId="2" borderId="14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 applyProtection="1">
      <alignment horizontal="center" vertical="center"/>
    </xf>
    <xf numFmtId="167" fontId="23" fillId="2" borderId="22" xfId="0" applyNumberFormat="1" applyFont="1" applyFill="1" applyBorder="1" applyAlignment="1" applyProtection="1">
      <alignment vertical="center"/>
      <protection locked="0"/>
    </xf>
    <xf numFmtId="0" fontId="24" fillId="2" borderId="19" xfId="0" applyFont="1" applyFill="1" applyBorder="1" applyAlignment="1" applyProtection="1">
      <alignment horizontal="left" vertical="center"/>
      <protection locked="0"/>
    </xf>
    <xf numFmtId="0" fontId="24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4" fillId="0" borderId="20" xfId="0" applyNumberFormat="1" applyFont="1" applyBorder="1" applyAlignment="1" applyProtection="1">
      <alignment vertical="center"/>
    </xf>
    <xf numFmtId="166" fontId="24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6" t="s">
        <v>6</v>
      </c>
      <c r="BT2" s="16" t="s">
        <v>7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7</v>
      </c>
    </row>
    <row r="4" s="1" customFormat="1" ht="24.96" customHeight="1">
      <c r="B4" s="20"/>
      <c r="C4" s="21"/>
      <c r="D4" s="22" t="s">
        <v>8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9</v>
      </c>
      <c r="BE4" s="24" t="s">
        <v>10</v>
      </c>
      <c r="BS4" s="16" t="s">
        <v>11</v>
      </c>
    </row>
    <row r="5" s="1" customFormat="1" ht="12" customHeight="1">
      <c r="B5" s="20"/>
      <c r="C5" s="21"/>
      <c r="D5" s="25" t="s">
        <v>12</v>
      </c>
      <c r="E5" s="21"/>
      <c r="F5" s="21"/>
      <c r="G5" s="21"/>
      <c r="H5" s="21"/>
      <c r="I5" s="21"/>
      <c r="J5" s="21"/>
      <c r="K5" s="26" t="s">
        <v>13</v>
      </c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19"/>
      <c r="BE5" s="27" t="s">
        <v>14</v>
      </c>
      <c r="BS5" s="16" t="s">
        <v>6</v>
      </c>
    </row>
    <row r="6" s="1" customFormat="1" ht="36.96" customHeight="1">
      <c r="B6" s="20"/>
      <c r="C6" s="21"/>
      <c r="D6" s="28" t="s">
        <v>15</v>
      </c>
      <c r="E6" s="21"/>
      <c r="F6" s="21"/>
      <c r="G6" s="21"/>
      <c r="H6" s="21"/>
      <c r="I6" s="21"/>
      <c r="J6" s="21"/>
      <c r="K6" s="29" t="s">
        <v>16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19"/>
      <c r="BE6" s="30"/>
      <c r="BS6" s="16" t="s">
        <v>6</v>
      </c>
    </row>
    <row r="7" s="1" customFormat="1" ht="12" customHeight="1">
      <c r="B7" s="20"/>
      <c r="C7" s="21"/>
      <c r="D7" s="31" t="s">
        <v>17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31" t="s">
        <v>18</v>
      </c>
      <c r="AL7" s="21"/>
      <c r="AM7" s="21"/>
      <c r="AN7" s="26" t="s">
        <v>1</v>
      </c>
      <c r="AO7" s="21"/>
      <c r="AP7" s="21"/>
      <c r="AQ7" s="21"/>
      <c r="AR7" s="19"/>
      <c r="BE7" s="30"/>
      <c r="BS7" s="16" t="s">
        <v>6</v>
      </c>
    </row>
    <row r="8" s="1" customFormat="1" ht="12" customHeight="1">
      <c r="B8" s="20"/>
      <c r="C8" s="21"/>
      <c r="D8" s="31" t="s">
        <v>19</v>
      </c>
      <c r="E8" s="21"/>
      <c r="F8" s="21"/>
      <c r="G8" s="21"/>
      <c r="H8" s="21"/>
      <c r="I8" s="21"/>
      <c r="J8" s="21"/>
      <c r="K8" s="26" t="s">
        <v>20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31" t="s">
        <v>21</v>
      </c>
      <c r="AL8" s="21"/>
      <c r="AM8" s="21"/>
      <c r="AN8" s="32" t="s">
        <v>22</v>
      </c>
      <c r="AO8" s="21"/>
      <c r="AP8" s="21"/>
      <c r="AQ8" s="21"/>
      <c r="AR8" s="19"/>
      <c r="BE8" s="30"/>
      <c r="BS8" s="16" t="s">
        <v>6</v>
      </c>
    </row>
    <row r="9" s="1" customFormat="1" ht="14.4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30"/>
      <c r="BS9" s="16" t="s">
        <v>6</v>
      </c>
    </row>
    <row r="10" s="1" customFormat="1" ht="12" customHeight="1">
      <c r="B10" s="20"/>
      <c r="C10" s="21"/>
      <c r="D10" s="31" t="s">
        <v>23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31" t="s">
        <v>24</v>
      </c>
      <c r="AL10" s="21"/>
      <c r="AM10" s="21"/>
      <c r="AN10" s="26" t="s">
        <v>1</v>
      </c>
      <c r="AO10" s="21"/>
      <c r="AP10" s="21"/>
      <c r="AQ10" s="21"/>
      <c r="AR10" s="19"/>
      <c r="BE10" s="30"/>
      <c r="BS10" s="16" t="s">
        <v>6</v>
      </c>
    </row>
    <row r="11" s="1" customFormat="1" ht="18.48" customHeight="1">
      <c r="B11" s="20"/>
      <c r="C11" s="21"/>
      <c r="D11" s="21"/>
      <c r="E11" s="26" t="s">
        <v>20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31" t="s">
        <v>25</v>
      </c>
      <c r="AL11" s="21"/>
      <c r="AM11" s="21"/>
      <c r="AN11" s="26" t="s">
        <v>1</v>
      </c>
      <c r="AO11" s="21"/>
      <c r="AP11" s="21"/>
      <c r="AQ11" s="21"/>
      <c r="AR11" s="19"/>
      <c r="BE11" s="30"/>
      <c r="BS11" s="16" t="s">
        <v>6</v>
      </c>
    </row>
    <row r="12" s="1" customFormat="1" ht="6.96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30"/>
      <c r="BS12" s="16" t="s">
        <v>6</v>
      </c>
    </row>
    <row r="13" s="1" customFormat="1" ht="12" customHeight="1">
      <c r="B13" s="20"/>
      <c r="C13" s="21"/>
      <c r="D13" s="31" t="s">
        <v>26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31" t="s">
        <v>24</v>
      </c>
      <c r="AL13" s="21"/>
      <c r="AM13" s="21"/>
      <c r="AN13" s="33" t="s">
        <v>27</v>
      </c>
      <c r="AO13" s="21"/>
      <c r="AP13" s="21"/>
      <c r="AQ13" s="21"/>
      <c r="AR13" s="19"/>
      <c r="BE13" s="30"/>
      <c r="BS13" s="16" t="s">
        <v>6</v>
      </c>
    </row>
    <row r="14">
      <c r="B14" s="20"/>
      <c r="C14" s="21"/>
      <c r="D14" s="21"/>
      <c r="E14" s="33" t="s">
        <v>27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25</v>
      </c>
      <c r="AL14" s="21"/>
      <c r="AM14" s="21"/>
      <c r="AN14" s="33" t="s">
        <v>27</v>
      </c>
      <c r="AO14" s="21"/>
      <c r="AP14" s="21"/>
      <c r="AQ14" s="21"/>
      <c r="AR14" s="19"/>
      <c r="BE14" s="30"/>
      <c r="BS14" s="16" t="s">
        <v>6</v>
      </c>
    </row>
    <row r="15" s="1" customFormat="1" ht="6.96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30"/>
      <c r="BS15" s="16" t="s">
        <v>4</v>
      </c>
    </row>
    <row r="16" s="1" customFormat="1" ht="12" customHeight="1">
      <c r="B16" s="20"/>
      <c r="C16" s="21"/>
      <c r="D16" s="31" t="s">
        <v>28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31" t="s">
        <v>24</v>
      </c>
      <c r="AL16" s="21"/>
      <c r="AM16" s="21"/>
      <c r="AN16" s="26" t="s">
        <v>1</v>
      </c>
      <c r="AO16" s="21"/>
      <c r="AP16" s="21"/>
      <c r="AQ16" s="21"/>
      <c r="AR16" s="19"/>
      <c r="BE16" s="30"/>
      <c r="BS16" s="16" t="s">
        <v>4</v>
      </c>
    </row>
    <row r="17" s="1" customFormat="1" ht="18.48" customHeight="1">
      <c r="B17" s="20"/>
      <c r="C17" s="21"/>
      <c r="D17" s="21"/>
      <c r="E17" s="26" t="s">
        <v>20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31" t="s">
        <v>25</v>
      </c>
      <c r="AL17" s="21"/>
      <c r="AM17" s="21"/>
      <c r="AN17" s="26" t="s">
        <v>1</v>
      </c>
      <c r="AO17" s="21"/>
      <c r="AP17" s="21"/>
      <c r="AQ17" s="21"/>
      <c r="AR17" s="19"/>
      <c r="BE17" s="30"/>
      <c r="BS17" s="16" t="s">
        <v>29</v>
      </c>
    </row>
    <row r="18" s="1" customFormat="1" ht="6.96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30"/>
      <c r="BS18" s="16" t="s">
        <v>6</v>
      </c>
    </row>
    <row r="19" s="1" customFormat="1" ht="12" customHeight="1">
      <c r="B19" s="20"/>
      <c r="C19" s="21"/>
      <c r="D19" s="31" t="s">
        <v>30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31" t="s">
        <v>24</v>
      </c>
      <c r="AL19" s="21"/>
      <c r="AM19" s="21"/>
      <c r="AN19" s="26" t="s">
        <v>1</v>
      </c>
      <c r="AO19" s="21"/>
      <c r="AP19" s="21"/>
      <c r="AQ19" s="21"/>
      <c r="AR19" s="19"/>
      <c r="BE19" s="30"/>
      <c r="BS19" s="16" t="s">
        <v>6</v>
      </c>
    </row>
    <row r="20" s="1" customFormat="1" ht="18.48" customHeight="1">
      <c r="B20" s="20"/>
      <c r="C20" s="21"/>
      <c r="D20" s="21"/>
      <c r="E20" s="26" t="s">
        <v>20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31" t="s">
        <v>25</v>
      </c>
      <c r="AL20" s="21"/>
      <c r="AM20" s="21"/>
      <c r="AN20" s="26" t="s">
        <v>1</v>
      </c>
      <c r="AO20" s="21"/>
      <c r="AP20" s="21"/>
      <c r="AQ20" s="21"/>
      <c r="AR20" s="19"/>
      <c r="BE20" s="30"/>
      <c r="BS20" s="16" t="s">
        <v>29</v>
      </c>
    </row>
    <row r="21" s="1" customFormat="1" ht="6.96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30"/>
    </row>
    <row r="22" s="1" customFormat="1" ht="12" customHeight="1">
      <c r="B22" s="20"/>
      <c r="C22" s="21"/>
      <c r="D22" s="31" t="s">
        <v>31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30"/>
    </row>
    <row r="23" s="1" customFormat="1" ht="16.5" customHeight="1">
      <c r="B23" s="20"/>
      <c r="C23" s="21"/>
      <c r="D23" s="21"/>
      <c r="E23" s="35" t="s">
        <v>1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21"/>
      <c r="AP23" s="21"/>
      <c r="AQ23" s="21"/>
      <c r="AR23" s="19"/>
      <c r="BE23" s="30"/>
    </row>
    <row r="24" s="1" customFormat="1" ht="6.96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30"/>
    </row>
    <row r="25" s="1" customFormat="1" ht="6.96" customHeight="1">
      <c r="B25" s="20"/>
      <c r="C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21"/>
      <c r="AQ25" s="21"/>
      <c r="AR25" s="19"/>
      <c r="BE25" s="30"/>
    </row>
    <row r="26" s="2" customFormat="1" ht="25.92" customHeight="1">
      <c r="A26" s="37"/>
      <c r="B26" s="38"/>
      <c r="C26" s="39"/>
      <c r="D26" s="40" t="s">
        <v>32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2">
        <f>ROUND(AG94,2)</f>
        <v>0</v>
      </c>
      <c r="AL26" s="41"/>
      <c r="AM26" s="41"/>
      <c r="AN26" s="41"/>
      <c r="AO26" s="41"/>
      <c r="AP26" s="39"/>
      <c r="AQ26" s="39"/>
      <c r="AR26" s="43"/>
      <c r="BE26" s="30"/>
    </row>
    <row r="27" s="2" customFormat="1" ht="6.96" customHeight="1">
      <c r="A27" s="37"/>
      <c r="B27" s="38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43"/>
      <c r="BE27" s="30"/>
    </row>
    <row r="28" s="2" customFormat="1">
      <c r="A28" s="37"/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44" t="s">
        <v>33</v>
      </c>
      <c r="M28" s="44"/>
      <c r="N28" s="44"/>
      <c r="O28" s="44"/>
      <c r="P28" s="44"/>
      <c r="Q28" s="39"/>
      <c r="R28" s="39"/>
      <c r="S28" s="39"/>
      <c r="T28" s="39"/>
      <c r="U28" s="39"/>
      <c r="V28" s="39"/>
      <c r="W28" s="44" t="s">
        <v>34</v>
      </c>
      <c r="X28" s="44"/>
      <c r="Y28" s="44"/>
      <c r="Z28" s="44"/>
      <c r="AA28" s="44"/>
      <c r="AB28" s="44"/>
      <c r="AC28" s="44"/>
      <c r="AD28" s="44"/>
      <c r="AE28" s="44"/>
      <c r="AF28" s="39"/>
      <c r="AG28" s="39"/>
      <c r="AH28" s="39"/>
      <c r="AI28" s="39"/>
      <c r="AJ28" s="39"/>
      <c r="AK28" s="44" t="s">
        <v>35</v>
      </c>
      <c r="AL28" s="44"/>
      <c r="AM28" s="44"/>
      <c r="AN28" s="44"/>
      <c r="AO28" s="44"/>
      <c r="AP28" s="39"/>
      <c r="AQ28" s="39"/>
      <c r="AR28" s="43"/>
      <c r="BE28" s="30"/>
    </row>
    <row r="29" s="3" customFormat="1" ht="14.4" customHeight="1">
      <c r="A29" s="3"/>
      <c r="B29" s="45"/>
      <c r="C29" s="46"/>
      <c r="D29" s="31" t="s">
        <v>36</v>
      </c>
      <c r="E29" s="46"/>
      <c r="F29" s="47" t="s">
        <v>37</v>
      </c>
      <c r="G29" s="46"/>
      <c r="H29" s="46"/>
      <c r="I29" s="46"/>
      <c r="J29" s="46"/>
      <c r="K29" s="46"/>
      <c r="L29" s="48">
        <v>0.20000000000000001</v>
      </c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50">
        <f>ROUND(AZ94, 2)</f>
        <v>0</v>
      </c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50">
        <f>ROUND(AV94, 2)</f>
        <v>0</v>
      </c>
      <c r="AL29" s="49"/>
      <c r="AM29" s="49"/>
      <c r="AN29" s="49"/>
      <c r="AO29" s="49"/>
      <c r="AP29" s="49"/>
      <c r="AQ29" s="49"/>
      <c r="AR29" s="51"/>
      <c r="AS29" s="52"/>
      <c r="AT29" s="52"/>
      <c r="AU29" s="52"/>
      <c r="AV29" s="52"/>
      <c r="AW29" s="52"/>
      <c r="AX29" s="52"/>
      <c r="AY29" s="52"/>
      <c r="AZ29" s="52"/>
      <c r="BE29" s="53"/>
    </row>
    <row r="30" s="3" customFormat="1" ht="14.4" customHeight="1">
      <c r="A30" s="3"/>
      <c r="B30" s="45"/>
      <c r="C30" s="46"/>
      <c r="D30" s="46"/>
      <c r="E30" s="46"/>
      <c r="F30" s="47" t="s">
        <v>38</v>
      </c>
      <c r="G30" s="46"/>
      <c r="H30" s="46"/>
      <c r="I30" s="46"/>
      <c r="J30" s="46"/>
      <c r="K30" s="46"/>
      <c r="L30" s="48">
        <v>0.20000000000000001</v>
      </c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50">
        <f>ROUND(BA94, 2)</f>
        <v>0</v>
      </c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50">
        <f>ROUND(AW94, 2)</f>
        <v>0</v>
      </c>
      <c r="AL30" s="49"/>
      <c r="AM30" s="49"/>
      <c r="AN30" s="49"/>
      <c r="AO30" s="49"/>
      <c r="AP30" s="49"/>
      <c r="AQ30" s="49"/>
      <c r="AR30" s="51"/>
      <c r="AS30" s="52"/>
      <c r="AT30" s="52"/>
      <c r="AU30" s="52"/>
      <c r="AV30" s="52"/>
      <c r="AW30" s="52"/>
      <c r="AX30" s="52"/>
      <c r="AY30" s="52"/>
      <c r="AZ30" s="52"/>
      <c r="BE30" s="53"/>
    </row>
    <row r="31" hidden="1" s="3" customFormat="1" ht="14.4" customHeight="1">
      <c r="A31" s="3"/>
      <c r="B31" s="45"/>
      <c r="C31" s="46"/>
      <c r="D31" s="46"/>
      <c r="E31" s="46"/>
      <c r="F31" s="31" t="s">
        <v>39</v>
      </c>
      <c r="G31" s="46"/>
      <c r="H31" s="46"/>
      <c r="I31" s="46"/>
      <c r="J31" s="46"/>
      <c r="K31" s="46"/>
      <c r="L31" s="54">
        <v>0.20000000000000001</v>
      </c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55">
        <f>ROUND(BB94, 2)</f>
        <v>0</v>
      </c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55">
        <v>0</v>
      </c>
      <c r="AL31" s="46"/>
      <c r="AM31" s="46"/>
      <c r="AN31" s="46"/>
      <c r="AO31" s="46"/>
      <c r="AP31" s="46"/>
      <c r="AQ31" s="46"/>
      <c r="AR31" s="56"/>
      <c r="BE31" s="53"/>
    </row>
    <row r="32" hidden="1" s="3" customFormat="1" ht="14.4" customHeight="1">
      <c r="A32" s="3"/>
      <c r="B32" s="45"/>
      <c r="C32" s="46"/>
      <c r="D32" s="46"/>
      <c r="E32" s="46"/>
      <c r="F32" s="31" t="s">
        <v>40</v>
      </c>
      <c r="G32" s="46"/>
      <c r="H32" s="46"/>
      <c r="I32" s="46"/>
      <c r="J32" s="46"/>
      <c r="K32" s="46"/>
      <c r="L32" s="54">
        <v>0.20000000000000001</v>
      </c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55">
        <f>ROUND(BC94, 2)</f>
        <v>0</v>
      </c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55">
        <v>0</v>
      </c>
      <c r="AL32" s="46"/>
      <c r="AM32" s="46"/>
      <c r="AN32" s="46"/>
      <c r="AO32" s="46"/>
      <c r="AP32" s="46"/>
      <c r="AQ32" s="46"/>
      <c r="AR32" s="56"/>
      <c r="BE32" s="53"/>
    </row>
    <row r="33" hidden="1" s="3" customFormat="1" ht="14.4" customHeight="1">
      <c r="A33" s="3"/>
      <c r="B33" s="45"/>
      <c r="C33" s="46"/>
      <c r="D33" s="46"/>
      <c r="E33" s="46"/>
      <c r="F33" s="47" t="s">
        <v>41</v>
      </c>
      <c r="G33" s="46"/>
      <c r="H33" s="46"/>
      <c r="I33" s="46"/>
      <c r="J33" s="46"/>
      <c r="K33" s="46"/>
      <c r="L33" s="48">
        <v>0</v>
      </c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50">
        <f>ROUND(BD94, 2)</f>
        <v>0</v>
      </c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50">
        <v>0</v>
      </c>
      <c r="AL33" s="49"/>
      <c r="AM33" s="49"/>
      <c r="AN33" s="49"/>
      <c r="AO33" s="49"/>
      <c r="AP33" s="49"/>
      <c r="AQ33" s="49"/>
      <c r="AR33" s="51"/>
      <c r="AS33" s="52"/>
      <c r="AT33" s="52"/>
      <c r="AU33" s="52"/>
      <c r="AV33" s="52"/>
      <c r="AW33" s="52"/>
      <c r="AX33" s="52"/>
      <c r="AY33" s="52"/>
      <c r="AZ33" s="52"/>
      <c r="BE33" s="53"/>
    </row>
    <row r="34" s="2" customFormat="1" ht="6.96" customHeight="1">
      <c r="A34" s="37"/>
      <c r="B34" s="38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43"/>
      <c r="BE34" s="30"/>
    </row>
    <row r="35" s="2" customFormat="1" ht="25.92" customHeight="1">
      <c r="A35" s="37"/>
      <c r="B35" s="38"/>
      <c r="C35" s="57"/>
      <c r="D35" s="58" t="s">
        <v>42</v>
      </c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60" t="s">
        <v>43</v>
      </c>
      <c r="U35" s="59"/>
      <c r="V35" s="59"/>
      <c r="W35" s="59"/>
      <c r="X35" s="61" t="s">
        <v>44</v>
      </c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62">
        <f>SUM(AK26:AK33)</f>
        <v>0</v>
      </c>
      <c r="AL35" s="59"/>
      <c r="AM35" s="59"/>
      <c r="AN35" s="59"/>
      <c r="AO35" s="63"/>
      <c r="AP35" s="57"/>
      <c r="AQ35" s="57"/>
      <c r="AR35" s="43"/>
      <c r="BE35" s="37"/>
    </row>
    <row r="36" s="2" customFormat="1" ht="6.96" customHeight="1">
      <c r="A36" s="37"/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43"/>
      <c r="BE36" s="37"/>
    </row>
    <row r="37" s="2" customFormat="1" ht="14.4" customHeight="1">
      <c r="A37" s="37"/>
      <c r="B37" s="38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43"/>
      <c r="BE37" s="37"/>
    </row>
    <row r="38" s="1" customFormat="1" ht="14.4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="1" customFormat="1" ht="14.4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="1" customFormat="1" ht="14.4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="1" customFormat="1" ht="14.4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="1" customFormat="1" ht="14.4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="1" customFormat="1" ht="14.4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="1" customFormat="1" ht="14.4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="1" customFormat="1" ht="14.4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="1" customFormat="1" ht="14.4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="1" customFormat="1" ht="14.4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="1" customFormat="1" ht="14.4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="2" customFormat="1" ht="14.4" customHeight="1">
      <c r="B49" s="64"/>
      <c r="C49" s="65"/>
      <c r="D49" s="66" t="s">
        <v>45</v>
      </c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6" t="s">
        <v>46</v>
      </c>
      <c r="AI49" s="67"/>
      <c r="AJ49" s="67"/>
      <c r="AK49" s="67"/>
      <c r="AL49" s="67"/>
      <c r="AM49" s="67"/>
      <c r="AN49" s="67"/>
      <c r="AO49" s="67"/>
      <c r="AP49" s="65"/>
      <c r="AQ49" s="65"/>
      <c r="AR49" s="68"/>
    </row>
    <row r="50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="2" customFormat="1">
      <c r="A60" s="37"/>
      <c r="B60" s="38"/>
      <c r="C60" s="39"/>
      <c r="D60" s="69" t="s">
        <v>47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69" t="s">
        <v>48</v>
      </c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69" t="s">
        <v>47</v>
      </c>
      <c r="AI60" s="41"/>
      <c r="AJ60" s="41"/>
      <c r="AK60" s="41"/>
      <c r="AL60" s="41"/>
      <c r="AM60" s="69" t="s">
        <v>48</v>
      </c>
      <c r="AN60" s="41"/>
      <c r="AO60" s="41"/>
      <c r="AP60" s="39"/>
      <c r="AQ60" s="39"/>
      <c r="AR60" s="43"/>
      <c r="BE60" s="37"/>
    </row>
    <row r="61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="2" customFormat="1">
      <c r="A64" s="37"/>
      <c r="B64" s="38"/>
      <c r="C64" s="39"/>
      <c r="D64" s="66" t="s">
        <v>49</v>
      </c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66" t="s">
        <v>50</v>
      </c>
      <c r="AI64" s="70"/>
      <c r="AJ64" s="70"/>
      <c r="AK64" s="70"/>
      <c r="AL64" s="70"/>
      <c r="AM64" s="70"/>
      <c r="AN64" s="70"/>
      <c r="AO64" s="70"/>
      <c r="AP64" s="39"/>
      <c r="AQ64" s="39"/>
      <c r="AR64" s="43"/>
      <c r="BE64" s="37"/>
    </row>
    <row r="6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="2" customFormat="1">
      <c r="A75" s="37"/>
      <c r="B75" s="38"/>
      <c r="C75" s="39"/>
      <c r="D75" s="69" t="s">
        <v>47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69" t="s">
        <v>48</v>
      </c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69" t="s">
        <v>47</v>
      </c>
      <c r="AI75" s="41"/>
      <c r="AJ75" s="41"/>
      <c r="AK75" s="41"/>
      <c r="AL75" s="41"/>
      <c r="AM75" s="69" t="s">
        <v>48</v>
      </c>
      <c r="AN75" s="41"/>
      <c r="AO75" s="41"/>
      <c r="AP75" s="39"/>
      <c r="AQ75" s="39"/>
      <c r="AR75" s="43"/>
      <c r="BE75" s="37"/>
    </row>
    <row r="76" s="2" customFormat="1">
      <c r="A76" s="37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43"/>
      <c r="BE76" s="37"/>
    </row>
    <row r="77" s="2" customFormat="1" ht="6.96" customHeight="1">
      <c r="A77" s="37"/>
      <c r="B77" s="71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72"/>
      <c r="AO77" s="72"/>
      <c r="AP77" s="72"/>
      <c r="AQ77" s="72"/>
      <c r="AR77" s="43"/>
      <c r="BE77" s="37"/>
    </row>
    <row r="81" s="2" customFormat="1" ht="6.96" customHeight="1">
      <c r="A81" s="37"/>
      <c r="B81" s="73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43"/>
      <c r="BE81" s="37"/>
    </row>
    <row r="82" s="2" customFormat="1" ht="24.96" customHeight="1">
      <c r="A82" s="37"/>
      <c r="B82" s="38"/>
      <c r="C82" s="22" t="s">
        <v>51</v>
      </c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43"/>
      <c r="B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43"/>
      <c r="BE83" s="37"/>
    </row>
    <row r="84" s="4" customFormat="1" ht="12" customHeight="1">
      <c r="A84" s="4"/>
      <c r="B84" s="75"/>
      <c r="C84" s="31" t="s">
        <v>12</v>
      </c>
      <c r="D84" s="76"/>
      <c r="E84" s="76"/>
      <c r="F84" s="76"/>
      <c r="G84" s="76"/>
      <c r="H84" s="76"/>
      <c r="I84" s="76"/>
      <c r="J84" s="76"/>
      <c r="K84" s="76"/>
      <c r="L84" s="76" t="str">
        <f>K5</f>
        <v>21</v>
      </c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76"/>
      <c r="AO84" s="76"/>
      <c r="AP84" s="76"/>
      <c r="AQ84" s="76"/>
      <c r="AR84" s="77"/>
      <c r="BE84" s="4"/>
    </row>
    <row r="85" s="5" customFormat="1" ht="36.96" customHeight="1">
      <c r="A85" s="5"/>
      <c r="B85" s="78"/>
      <c r="C85" s="79" t="s">
        <v>15</v>
      </c>
      <c r="D85" s="80"/>
      <c r="E85" s="80"/>
      <c r="F85" s="80"/>
      <c r="G85" s="80"/>
      <c r="H85" s="80"/>
      <c r="I85" s="80"/>
      <c r="J85" s="80"/>
      <c r="K85" s="80"/>
      <c r="L85" s="81" t="str">
        <f>K6</f>
        <v>Oprava MŠ Družstevná</v>
      </c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80"/>
      <c r="AO85" s="80"/>
      <c r="AP85" s="80"/>
      <c r="AQ85" s="80"/>
      <c r="AR85" s="82"/>
      <c r="BE85" s="5"/>
    </row>
    <row r="86" s="2" customFormat="1" ht="6.96" customHeight="1">
      <c r="A86" s="37"/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43"/>
      <c r="BE86" s="37"/>
    </row>
    <row r="87" s="2" customFormat="1" ht="12" customHeight="1">
      <c r="A87" s="37"/>
      <c r="B87" s="38"/>
      <c r="C87" s="31" t="s">
        <v>19</v>
      </c>
      <c r="D87" s="39"/>
      <c r="E87" s="39"/>
      <c r="F87" s="39"/>
      <c r="G87" s="39"/>
      <c r="H87" s="39"/>
      <c r="I87" s="39"/>
      <c r="J87" s="39"/>
      <c r="K87" s="39"/>
      <c r="L87" s="83" t="str">
        <f>IF(K8="","",K8)</f>
        <v xml:space="preserve"> </v>
      </c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1" t="s">
        <v>21</v>
      </c>
      <c r="AJ87" s="39"/>
      <c r="AK87" s="39"/>
      <c r="AL87" s="39"/>
      <c r="AM87" s="84" t="str">
        <f>IF(AN8= "","",AN8)</f>
        <v>20. 8. 2024</v>
      </c>
      <c r="AN87" s="84"/>
      <c r="AO87" s="39"/>
      <c r="AP87" s="39"/>
      <c r="AQ87" s="39"/>
      <c r="AR87" s="43"/>
      <c r="B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43"/>
      <c r="BE88" s="37"/>
    </row>
    <row r="89" s="2" customFormat="1" ht="15.15" customHeight="1">
      <c r="A89" s="37"/>
      <c r="B89" s="38"/>
      <c r="C89" s="31" t="s">
        <v>23</v>
      </c>
      <c r="D89" s="39"/>
      <c r="E89" s="39"/>
      <c r="F89" s="39"/>
      <c r="G89" s="39"/>
      <c r="H89" s="39"/>
      <c r="I89" s="39"/>
      <c r="J89" s="39"/>
      <c r="K89" s="39"/>
      <c r="L89" s="76" t="str">
        <f>IF(E11= "","",E11)</f>
        <v xml:space="preserve"> </v>
      </c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1" t="s">
        <v>28</v>
      </c>
      <c r="AJ89" s="39"/>
      <c r="AK89" s="39"/>
      <c r="AL89" s="39"/>
      <c r="AM89" s="85" t="str">
        <f>IF(E17="","",E17)</f>
        <v xml:space="preserve"> </v>
      </c>
      <c r="AN89" s="76"/>
      <c r="AO89" s="76"/>
      <c r="AP89" s="76"/>
      <c r="AQ89" s="39"/>
      <c r="AR89" s="43"/>
      <c r="AS89" s="86" t="s">
        <v>52</v>
      </c>
      <c r="AT89" s="87"/>
      <c r="AU89" s="88"/>
      <c r="AV89" s="88"/>
      <c r="AW89" s="88"/>
      <c r="AX89" s="88"/>
      <c r="AY89" s="88"/>
      <c r="AZ89" s="88"/>
      <c r="BA89" s="88"/>
      <c r="BB89" s="88"/>
      <c r="BC89" s="88"/>
      <c r="BD89" s="89"/>
      <c r="BE89" s="37"/>
    </row>
    <row r="90" s="2" customFormat="1" ht="15.15" customHeight="1">
      <c r="A90" s="37"/>
      <c r="B90" s="38"/>
      <c r="C90" s="31" t="s">
        <v>26</v>
      </c>
      <c r="D90" s="39"/>
      <c r="E90" s="39"/>
      <c r="F90" s="39"/>
      <c r="G90" s="39"/>
      <c r="H90" s="39"/>
      <c r="I90" s="39"/>
      <c r="J90" s="39"/>
      <c r="K90" s="39"/>
      <c r="L90" s="76" t="str">
        <f>IF(E14= "Vyplň údaj","",E14)</f>
        <v/>
      </c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1" t="s">
        <v>30</v>
      </c>
      <c r="AJ90" s="39"/>
      <c r="AK90" s="39"/>
      <c r="AL90" s="39"/>
      <c r="AM90" s="85" t="str">
        <f>IF(E20="","",E20)</f>
        <v xml:space="preserve"> </v>
      </c>
      <c r="AN90" s="76"/>
      <c r="AO90" s="76"/>
      <c r="AP90" s="76"/>
      <c r="AQ90" s="39"/>
      <c r="AR90" s="43"/>
      <c r="AS90" s="90"/>
      <c r="AT90" s="91"/>
      <c r="AU90" s="92"/>
      <c r="AV90" s="92"/>
      <c r="AW90" s="92"/>
      <c r="AX90" s="92"/>
      <c r="AY90" s="92"/>
      <c r="AZ90" s="92"/>
      <c r="BA90" s="92"/>
      <c r="BB90" s="92"/>
      <c r="BC90" s="92"/>
      <c r="BD90" s="93"/>
      <c r="BE90" s="37"/>
    </row>
    <row r="91" s="2" customFormat="1" ht="10.8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43"/>
      <c r="AS91" s="94"/>
      <c r="AT91" s="95"/>
      <c r="AU91" s="96"/>
      <c r="AV91" s="96"/>
      <c r="AW91" s="96"/>
      <c r="AX91" s="96"/>
      <c r="AY91" s="96"/>
      <c r="AZ91" s="96"/>
      <c r="BA91" s="96"/>
      <c r="BB91" s="96"/>
      <c r="BC91" s="96"/>
      <c r="BD91" s="97"/>
      <c r="BE91" s="37"/>
    </row>
    <row r="92" s="2" customFormat="1" ht="29.28" customHeight="1">
      <c r="A92" s="37"/>
      <c r="B92" s="38"/>
      <c r="C92" s="98" t="s">
        <v>53</v>
      </c>
      <c r="D92" s="99"/>
      <c r="E92" s="99"/>
      <c r="F92" s="99"/>
      <c r="G92" s="99"/>
      <c r="H92" s="100"/>
      <c r="I92" s="101" t="s">
        <v>54</v>
      </c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99"/>
      <c r="Z92" s="99"/>
      <c r="AA92" s="99"/>
      <c r="AB92" s="99"/>
      <c r="AC92" s="99"/>
      <c r="AD92" s="99"/>
      <c r="AE92" s="99"/>
      <c r="AF92" s="99"/>
      <c r="AG92" s="102" t="s">
        <v>55</v>
      </c>
      <c r="AH92" s="99"/>
      <c r="AI92" s="99"/>
      <c r="AJ92" s="99"/>
      <c r="AK92" s="99"/>
      <c r="AL92" s="99"/>
      <c r="AM92" s="99"/>
      <c r="AN92" s="101" t="s">
        <v>56</v>
      </c>
      <c r="AO92" s="99"/>
      <c r="AP92" s="103"/>
      <c r="AQ92" s="104" t="s">
        <v>57</v>
      </c>
      <c r="AR92" s="43"/>
      <c r="AS92" s="105" t="s">
        <v>58</v>
      </c>
      <c r="AT92" s="106" t="s">
        <v>59</v>
      </c>
      <c r="AU92" s="106" t="s">
        <v>60</v>
      </c>
      <c r="AV92" s="106" t="s">
        <v>61</v>
      </c>
      <c r="AW92" s="106" t="s">
        <v>62</v>
      </c>
      <c r="AX92" s="106" t="s">
        <v>63</v>
      </c>
      <c r="AY92" s="106" t="s">
        <v>64</v>
      </c>
      <c r="AZ92" s="106" t="s">
        <v>65</v>
      </c>
      <c r="BA92" s="106" t="s">
        <v>66</v>
      </c>
      <c r="BB92" s="106" t="s">
        <v>67</v>
      </c>
      <c r="BC92" s="106" t="s">
        <v>68</v>
      </c>
      <c r="BD92" s="107" t="s">
        <v>69</v>
      </c>
      <c r="BE92" s="37"/>
    </row>
    <row r="93" s="2" customFormat="1" ht="10.8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43"/>
      <c r="AS93" s="108"/>
      <c r="AT93" s="109"/>
      <c r="AU93" s="109"/>
      <c r="AV93" s="109"/>
      <c r="AW93" s="109"/>
      <c r="AX93" s="109"/>
      <c r="AY93" s="109"/>
      <c r="AZ93" s="109"/>
      <c r="BA93" s="109"/>
      <c r="BB93" s="109"/>
      <c r="BC93" s="109"/>
      <c r="BD93" s="110"/>
      <c r="BE93" s="37"/>
    </row>
    <row r="94" s="6" customFormat="1" ht="32.4" customHeight="1">
      <c r="A94" s="6"/>
      <c r="B94" s="111"/>
      <c r="C94" s="112" t="s">
        <v>70</v>
      </c>
      <c r="D94" s="113"/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3"/>
      <c r="Z94" s="113"/>
      <c r="AA94" s="113"/>
      <c r="AB94" s="113"/>
      <c r="AC94" s="113"/>
      <c r="AD94" s="113"/>
      <c r="AE94" s="113"/>
      <c r="AF94" s="113"/>
      <c r="AG94" s="114">
        <f>ROUND(AG95,2)</f>
        <v>0</v>
      </c>
      <c r="AH94" s="114"/>
      <c r="AI94" s="114"/>
      <c r="AJ94" s="114"/>
      <c r="AK94" s="114"/>
      <c r="AL94" s="114"/>
      <c r="AM94" s="114"/>
      <c r="AN94" s="115">
        <f>SUM(AG94,AT94)</f>
        <v>0</v>
      </c>
      <c r="AO94" s="115"/>
      <c r="AP94" s="115"/>
      <c r="AQ94" s="116" t="s">
        <v>1</v>
      </c>
      <c r="AR94" s="117"/>
      <c r="AS94" s="118">
        <f>ROUND(AS95,2)</f>
        <v>0</v>
      </c>
      <c r="AT94" s="119">
        <f>ROUND(SUM(AV94:AW94),2)</f>
        <v>0</v>
      </c>
      <c r="AU94" s="120">
        <f>ROUND(AU95,5)</f>
        <v>0</v>
      </c>
      <c r="AV94" s="119">
        <f>ROUND(AZ94*L29,2)</f>
        <v>0</v>
      </c>
      <c r="AW94" s="119">
        <f>ROUND(BA94*L30,2)</f>
        <v>0</v>
      </c>
      <c r="AX94" s="119">
        <f>ROUND(BB94*L29,2)</f>
        <v>0</v>
      </c>
      <c r="AY94" s="119">
        <f>ROUND(BC94*L30,2)</f>
        <v>0</v>
      </c>
      <c r="AZ94" s="119">
        <f>ROUND(AZ95,2)</f>
        <v>0</v>
      </c>
      <c r="BA94" s="119">
        <f>ROUND(BA95,2)</f>
        <v>0</v>
      </c>
      <c r="BB94" s="119">
        <f>ROUND(BB95,2)</f>
        <v>0</v>
      </c>
      <c r="BC94" s="119">
        <f>ROUND(BC95,2)</f>
        <v>0</v>
      </c>
      <c r="BD94" s="121">
        <f>ROUND(BD95,2)</f>
        <v>0</v>
      </c>
      <c r="BE94" s="6"/>
      <c r="BS94" s="122" t="s">
        <v>71</v>
      </c>
      <c r="BT94" s="122" t="s">
        <v>72</v>
      </c>
      <c r="BV94" s="122" t="s">
        <v>73</v>
      </c>
      <c r="BW94" s="122" t="s">
        <v>5</v>
      </c>
      <c r="BX94" s="122" t="s">
        <v>74</v>
      </c>
      <c r="CL94" s="122" t="s">
        <v>1</v>
      </c>
    </row>
    <row r="95" s="7" customFormat="1" ht="16.5" customHeight="1">
      <c r="A95" s="123" t="s">
        <v>75</v>
      </c>
      <c r="B95" s="124"/>
      <c r="C95" s="125"/>
      <c r="D95" s="126" t="s">
        <v>13</v>
      </c>
      <c r="E95" s="126"/>
      <c r="F95" s="126"/>
      <c r="G95" s="126"/>
      <c r="H95" s="126"/>
      <c r="I95" s="127"/>
      <c r="J95" s="126" t="s">
        <v>16</v>
      </c>
      <c r="K95" s="126"/>
      <c r="L95" s="126"/>
      <c r="M95" s="126"/>
      <c r="N95" s="126"/>
      <c r="O95" s="126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  <c r="AA95" s="126"/>
      <c r="AB95" s="126"/>
      <c r="AC95" s="126"/>
      <c r="AD95" s="126"/>
      <c r="AE95" s="126"/>
      <c r="AF95" s="126"/>
      <c r="AG95" s="128">
        <f>'21 - Oprava MŠ Družstevná'!J28</f>
        <v>0</v>
      </c>
      <c r="AH95" s="127"/>
      <c r="AI95" s="127"/>
      <c r="AJ95" s="127"/>
      <c r="AK95" s="127"/>
      <c r="AL95" s="127"/>
      <c r="AM95" s="127"/>
      <c r="AN95" s="128">
        <f>SUM(AG95,AT95)</f>
        <v>0</v>
      </c>
      <c r="AO95" s="127"/>
      <c r="AP95" s="127"/>
      <c r="AQ95" s="129" t="s">
        <v>76</v>
      </c>
      <c r="AR95" s="130"/>
      <c r="AS95" s="131">
        <v>0</v>
      </c>
      <c r="AT95" s="132">
        <f>ROUND(SUM(AV95:AW95),2)</f>
        <v>0</v>
      </c>
      <c r="AU95" s="133">
        <f>'21 - Oprava MŠ Družstevná'!P124</f>
        <v>0</v>
      </c>
      <c r="AV95" s="132">
        <f>'21 - Oprava MŠ Družstevná'!J31</f>
        <v>0</v>
      </c>
      <c r="AW95" s="132">
        <f>'21 - Oprava MŠ Družstevná'!J32</f>
        <v>0</v>
      </c>
      <c r="AX95" s="132">
        <f>'21 - Oprava MŠ Družstevná'!J33</f>
        <v>0</v>
      </c>
      <c r="AY95" s="132">
        <f>'21 - Oprava MŠ Družstevná'!J34</f>
        <v>0</v>
      </c>
      <c r="AZ95" s="132">
        <f>'21 - Oprava MŠ Družstevná'!F31</f>
        <v>0</v>
      </c>
      <c r="BA95" s="132">
        <f>'21 - Oprava MŠ Družstevná'!F32</f>
        <v>0</v>
      </c>
      <c r="BB95" s="132">
        <f>'21 - Oprava MŠ Družstevná'!F33</f>
        <v>0</v>
      </c>
      <c r="BC95" s="132">
        <f>'21 - Oprava MŠ Družstevná'!F34</f>
        <v>0</v>
      </c>
      <c r="BD95" s="134">
        <f>'21 - Oprava MŠ Družstevná'!F35</f>
        <v>0</v>
      </c>
      <c r="BE95" s="7"/>
      <c r="BT95" s="135" t="s">
        <v>77</v>
      </c>
      <c r="BU95" s="135" t="s">
        <v>78</v>
      </c>
      <c r="BV95" s="135" t="s">
        <v>73</v>
      </c>
      <c r="BW95" s="135" t="s">
        <v>5</v>
      </c>
      <c r="BX95" s="135" t="s">
        <v>74</v>
      </c>
      <c r="CL95" s="135" t="s">
        <v>1</v>
      </c>
    </row>
    <row r="96" s="2" customFormat="1" ht="30" customHeight="1">
      <c r="A96" s="37"/>
      <c r="B96" s="38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39"/>
      <c r="AG96" s="39"/>
      <c r="AH96" s="39"/>
      <c r="AI96" s="39"/>
      <c r="AJ96" s="39"/>
      <c r="AK96" s="39"/>
      <c r="AL96" s="39"/>
      <c r="AM96" s="39"/>
      <c r="AN96" s="39"/>
      <c r="AO96" s="39"/>
      <c r="AP96" s="39"/>
      <c r="AQ96" s="39"/>
      <c r="AR96" s="43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</row>
    <row r="97" s="2" customFormat="1" ht="6.96" customHeight="1">
      <c r="A97" s="37"/>
      <c r="B97" s="71"/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43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</row>
  </sheetData>
  <sheetProtection sheet="1" formatColumns="0" formatRows="0" objects="1" scenarios="1" spinCount="100000" saltValue="GlYCFXjeQi2TL+2PLIV84vZG2vyHLKSUeuFZc1OPzofsg0nSYxabGrXeBkRiukG8dLyAUJuFHaCLvCsMkFIMOA==" hashValue="u9zQRu/qO2kottwTwErUjwMgsn7f70tSnkgDCK19y11VQMkfQ9f35eRyy2ocIoQiX4fqZEmNKPxY0NHL4IJBlQ==" algorithmName="SHA-512" password="CC35"/>
  <mergeCells count="42"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J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21 - Oprava MŠ Družstevná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5</v>
      </c>
    </row>
    <row r="3" s="1" customFormat="1" ht="6.96" customHeight="1">
      <c r="B3" s="136"/>
      <c r="C3" s="137"/>
      <c r="D3" s="137"/>
      <c r="E3" s="137"/>
      <c r="F3" s="137"/>
      <c r="G3" s="137"/>
      <c r="H3" s="137"/>
      <c r="I3" s="137"/>
      <c r="J3" s="137"/>
      <c r="K3" s="137"/>
      <c r="L3" s="19"/>
      <c r="AT3" s="16" t="s">
        <v>72</v>
      </c>
    </row>
    <row r="4" s="1" customFormat="1" ht="24.96" customHeight="1">
      <c r="B4" s="19"/>
      <c r="D4" s="138" t="s">
        <v>79</v>
      </c>
      <c r="L4" s="19"/>
      <c r="M4" s="139" t="s">
        <v>9</v>
      </c>
      <c r="AT4" s="16" t="s">
        <v>4</v>
      </c>
    </row>
    <row r="5" s="1" customFormat="1" ht="6.96" customHeight="1">
      <c r="B5" s="19"/>
      <c r="L5" s="19"/>
    </row>
    <row r="6" s="2" customFormat="1" ht="12" customHeight="1">
      <c r="A6" s="37"/>
      <c r="B6" s="43"/>
      <c r="C6" s="37"/>
      <c r="D6" s="140" t="s">
        <v>15</v>
      </c>
      <c r="E6" s="37"/>
      <c r="F6" s="37"/>
      <c r="G6" s="37"/>
      <c r="H6" s="37"/>
      <c r="I6" s="37"/>
      <c r="J6" s="37"/>
      <c r="K6" s="37"/>
      <c r="L6" s="68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</row>
    <row r="7" s="2" customFormat="1" ht="16.5" customHeight="1">
      <c r="A7" s="37"/>
      <c r="B7" s="43"/>
      <c r="C7" s="37"/>
      <c r="D7" s="37"/>
      <c r="E7" s="141" t="s">
        <v>16</v>
      </c>
      <c r="F7" s="37"/>
      <c r="G7" s="37"/>
      <c r="H7" s="37"/>
      <c r="I7" s="37"/>
      <c r="J7" s="37"/>
      <c r="K7" s="37"/>
      <c r="L7" s="68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</row>
    <row r="8" s="2" customFormat="1">
      <c r="A8" s="37"/>
      <c r="B8" s="43"/>
      <c r="C8" s="37"/>
      <c r="D8" s="37"/>
      <c r="E8" s="37"/>
      <c r="F8" s="37"/>
      <c r="G8" s="37"/>
      <c r="H8" s="37"/>
      <c r="I8" s="37"/>
      <c r="J8" s="37"/>
      <c r="K8" s="37"/>
      <c r="L8" s="68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2" customHeight="1">
      <c r="A9" s="37"/>
      <c r="B9" s="43"/>
      <c r="C9" s="37"/>
      <c r="D9" s="140" t="s">
        <v>17</v>
      </c>
      <c r="E9" s="37"/>
      <c r="F9" s="142" t="s">
        <v>1</v>
      </c>
      <c r="G9" s="37"/>
      <c r="H9" s="37"/>
      <c r="I9" s="140" t="s">
        <v>18</v>
      </c>
      <c r="J9" s="142" t="s">
        <v>1</v>
      </c>
      <c r="K9" s="37"/>
      <c r="L9" s="68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 ht="12" customHeight="1">
      <c r="A10" s="37"/>
      <c r="B10" s="43"/>
      <c r="C10" s="37"/>
      <c r="D10" s="140" t="s">
        <v>19</v>
      </c>
      <c r="E10" s="37"/>
      <c r="F10" s="142" t="s">
        <v>20</v>
      </c>
      <c r="G10" s="37"/>
      <c r="H10" s="37"/>
      <c r="I10" s="140" t="s">
        <v>21</v>
      </c>
      <c r="J10" s="143" t="str">
        <f>'Rekapitulácia stavby'!AN8</f>
        <v>20. 8. 2024</v>
      </c>
      <c r="K10" s="37"/>
      <c r="L10" s="68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0.8" customHeight="1">
      <c r="A11" s="37"/>
      <c r="B11" s="43"/>
      <c r="C11" s="37"/>
      <c r="D11" s="37"/>
      <c r="E11" s="37"/>
      <c r="F11" s="37"/>
      <c r="G11" s="37"/>
      <c r="H11" s="37"/>
      <c r="I11" s="37"/>
      <c r="J11" s="37"/>
      <c r="K11" s="37"/>
      <c r="L11" s="68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40" t="s">
        <v>23</v>
      </c>
      <c r="E12" s="37"/>
      <c r="F12" s="37"/>
      <c r="G12" s="37"/>
      <c r="H12" s="37"/>
      <c r="I12" s="140" t="s">
        <v>24</v>
      </c>
      <c r="J12" s="142" t="str">
        <f>IF('Rekapitulácia stavby'!AN10="","",'Rekapitulácia stavby'!AN10)</f>
        <v/>
      </c>
      <c r="K12" s="37"/>
      <c r="L12" s="68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8" customHeight="1">
      <c r="A13" s="37"/>
      <c r="B13" s="43"/>
      <c r="C13" s="37"/>
      <c r="D13" s="37"/>
      <c r="E13" s="142" t="str">
        <f>IF('Rekapitulácia stavby'!E11="","",'Rekapitulácia stavby'!E11)</f>
        <v xml:space="preserve"> </v>
      </c>
      <c r="F13" s="37"/>
      <c r="G13" s="37"/>
      <c r="H13" s="37"/>
      <c r="I13" s="140" t="s">
        <v>25</v>
      </c>
      <c r="J13" s="142" t="str">
        <f>IF('Rekapitulácia stavby'!AN11="","",'Rekapitulácia stavby'!AN11)</f>
        <v/>
      </c>
      <c r="K13" s="37"/>
      <c r="L13" s="68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6.96" customHeight="1">
      <c r="A14" s="37"/>
      <c r="B14" s="43"/>
      <c r="C14" s="37"/>
      <c r="D14" s="37"/>
      <c r="E14" s="37"/>
      <c r="F14" s="37"/>
      <c r="G14" s="37"/>
      <c r="H14" s="37"/>
      <c r="I14" s="37"/>
      <c r="J14" s="37"/>
      <c r="K14" s="37"/>
      <c r="L14" s="68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2" customHeight="1">
      <c r="A15" s="37"/>
      <c r="B15" s="43"/>
      <c r="C15" s="37"/>
      <c r="D15" s="140" t="s">
        <v>26</v>
      </c>
      <c r="E15" s="37"/>
      <c r="F15" s="37"/>
      <c r="G15" s="37"/>
      <c r="H15" s="37"/>
      <c r="I15" s="140" t="s">
        <v>24</v>
      </c>
      <c r="J15" s="32" t="str">
        <f>'Rekapitulácia stavby'!AN13</f>
        <v>Vyplň údaj</v>
      </c>
      <c r="K15" s="37"/>
      <c r="L15" s="68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18" customHeight="1">
      <c r="A16" s="37"/>
      <c r="B16" s="43"/>
      <c r="C16" s="37"/>
      <c r="D16" s="37"/>
      <c r="E16" s="32" t="str">
        <f>'Rekapitulácia stavby'!E14</f>
        <v>Vyplň údaj</v>
      </c>
      <c r="F16" s="142"/>
      <c r="G16" s="142"/>
      <c r="H16" s="142"/>
      <c r="I16" s="140" t="s">
        <v>25</v>
      </c>
      <c r="J16" s="32" t="str">
        <f>'Rekapitulácia stavby'!AN14</f>
        <v>Vyplň údaj</v>
      </c>
      <c r="K16" s="37"/>
      <c r="L16" s="68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6.96" customHeight="1">
      <c r="A17" s="37"/>
      <c r="B17" s="43"/>
      <c r="C17" s="37"/>
      <c r="D17" s="37"/>
      <c r="E17" s="37"/>
      <c r="F17" s="37"/>
      <c r="G17" s="37"/>
      <c r="H17" s="37"/>
      <c r="I17" s="37"/>
      <c r="J17" s="37"/>
      <c r="K17" s="37"/>
      <c r="L17" s="68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2" customHeight="1">
      <c r="A18" s="37"/>
      <c r="B18" s="43"/>
      <c r="C18" s="37"/>
      <c r="D18" s="140" t="s">
        <v>28</v>
      </c>
      <c r="E18" s="37"/>
      <c r="F18" s="37"/>
      <c r="G18" s="37"/>
      <c r="H18" s="37"/>
      <c r="I18" s="140" t="s">
        <v>24</v>
      </c>
      <c r="J18" s="142" t="str">
        <f>IF('Rekapitulácia stavby'!AN16="","",'Rekapitulácia stavby'!AN16)</f>
        <v/>
      </c>
      <c r="K18" s="37"/>
      <c r="L18" s="68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18" customHeight="1">
      <c r="A19" s="37"/>
      <c r="B19" s="43"/>
      <c r="C19" s="37"/>
      <c r="D19" s="37"/>
      <c r="E19" s="142" t="str">
        <f>IF('Rekapitulácia stavby'!E17="","",'Rekapitulácia stavby'!E17)</f>
        <v xml:space="preserve"> </v>
      </c>
      <c r="F19" s="37"/>
      <c r="G19" s="37"/>
      <c r="H19" s="37"/>
      <c r="I19" s="140" t="s">
        <v>25</v>
      </c>
      <c r="J19" s="142" t="str">
        <f>IF('Rekapitulácia stavby'!AN17="","",'Rekapitulácia stavby'!AN17)</f>
        <v/>
      </c>
      <c r="K19" s="37"/>
      <c r="L19" s="68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6.96" customHeight="1">
      <c r="A20" s="37"/>
      <c r="B20" s="43"/>
      <c r="C20" s="37"/>
      <c r="D20" s="37"/>
      <c r="E20" s="37"/>
      <c r="F20" s="37"/>
      <c r="G20" s="37"/>
      <c r="H20" s="37"/>
      <c r="I20" s="37"/>
      <c r="J20" s="37"/>
      <c r="K20" s="37"/>
      <c r="L20" s="68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2" customHeight="1">
      <c r="A21" s="37"/>
      <c r="B21" s="43"/>
      <c r="C21" s="37"/>
      <c r="D21" s="140" t="s">
        <v>30</v>
      </c>
      <c r="E21" s="37"/>
      <c r="F21" s="37"/>
      <c r="G21" s="37"/>
      <c r="H21" s="37"/>
      <c r="I21" s="140" t="s">
        <v>24</v>
      </c>
      <c r="J21" s="142" t="str">
        <f>IF('Rekapitulácia stavby'!AN19="","",'Rekapitulácia stavby'!AN19)</f>
        <v/>
      </c>
      <c r="K21" s="37"/>
      <c r="L21" s="68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18" customHeight="1">
      <c r="A22" s="37"/>
      <c r="B22" s="43"/>
      <c r="C22" s="37"/>
      <c r="D22" s="37"/>
      <c r="E22" s="142" t="str">
        <f>IF('Rekapitulácia stavby'!E20="","",'Rekapitulácia stavby'!E20)</f>
        <v xml:space="preserve"> </v>
      </c>
      <c r="F22" s="37"/>
      <c r="G22" s="37"/>
      <c r="H22" s="37"/>
      <c r="I22" s="140" t="s">
        <v>25</v>
      </c>
      <c r="J22" s="142" t="str">
        <f>IF('Rekapitulácia stavby'!AN20="","",'Rekapitulácia stavby'!AN20)</f>
        <v/>
      </c>
      <c r="K22" s="37"/>
      <c r="L22" s="68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6.96" customHeight="1">
      <c r="A23" s="37"/>
      <c r="B23" s="43"/>
      <c r="C23" s="37"/>
      <c r="D23" s="37"/>
      <c r="E23" s="37"/>
      <c r="F23" s="37"/>
      <c r="G23" s="37"/>
      <c r="H23" s="37"/>
      <c r="I23" s="37"/>
      <c r="J23" s="37"/>
      <c r="K23" s="37"/>
      <c r="L23" s="68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2" customHeight="1">
      <c r="A24" s="37"/>
      <c r="B24" s="43"/>
      <c r="C24" s="37"/>
      <c r="D24" s="140" t="s">
        <v>31</v>
      </c>
      <c r="E24" s="37"/>
      <c r="F24" s="37"/>
      <c r="G24" s="37"/>
      <c r="H24" s="37"/>
      <c r="I24" s="37"/>
      <c r="J24" s="37"/>
      <c r="K24" s="37"/>
      <c r="L24" s="68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8" customFormat="1" ht="16.5" customHeight="1">
      <c r="A25" s="144"/>
      <c r="B25" s="145"/>
      <c r="C25" s="144"/>
      <c r="D25" s="144"/>
      <c r="E25" s="146" t="s">
        <v>1</v>
      </c>
      <c r="F25" s="146"/>
      <c r="G25" s="146"/>
      <c r="H25" s="146"/>
      <c r="I25" s="144"/>
      <c r="J25" s="144"/>
      <c r="K25" s="144"/>
      <c r="L25" s="147"/>
      <c r="S25" s="144"/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</row>
    <row r="26" s="2" customFormat="1" ht="6.96" customHeight="1">
      <c r="A26" s="37"/>
      <c r="B26" s="43"/>
      <c r="C26" s="37"/>
      <c r="D26" s="37"/>
      <c r="E26" s="37"/>
      <c r="F26" s="37"/>
      <c r="G26" s="37"/>
      <c r="H26" s="37"/>
      <c r="I26" s="37"/>
      <c r="J26" s="37"/>
      <c r="K26" s="37"/>
      <c r="L26" s="68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2" customFormat="1" ht="6.96" customHeight="1">
      <c r="A27" s="37"/>
      <c r="B27" s="43"/>
      <c r="C27" s="37"/>
      <c r="D27" s="148"/>
      <c r="E27" s="148"/>
      <c r="F27" s="148"/>
      <c r="G27" s="148"/>
      <c r="H27" s="148"/>
      <c r="I27" s="148"/>
      <c r="J27" s="148"/>
      <c r="K27" s="148"/>
      <c r="L27" s="68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="2" customFormat="1" ht="25.44" customHeight="1">
      <c r="A28" s="37"/>
      <c r="B28" s="43"/>
      <c r="C28" s="37"/>
      <c r="D28" s="149" t="s">
        <v>32</v>
      </c>
      <c r="E28" s="37"/>
      <c r="F28" s="37"/>
      <c r="G28" s="37"/>
      <c r="H28" s="37"/>
      <c r="I28" s="37"/>
      <c r="J28" s="150">
        <f>ROUND(J124, 2)</f>
        <v>0</v>
      </c>
      <c r="K28" s="37"/>
      <c r="L28" s="68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48"/>
      <c r="E29" s="148"/>
      <c r="F29" s="148"/>
      <c r="G29" s="148"/>
      <c r="H29" s="148"/>
      <c r="I29" s="148"/>
      <c r="J29" s="148"/>
      <c r="K29" s="148"/>
      <c r="L29" s="68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14.4" customHeight="1">
      <c r="A30" s="37"/>
      <c r="B30" s="43"/>
      <c r="C30" s="37"/>
      <c r="D30" s="37"/>
      <c r="E30" s="37"/>
      <c r="F30" s="151" t="s">
        <v>34</v>
      </c>
      <c r="G30" s="37"/>
      <c r="H30" s="37"/>
      <c r="I30" s="151" t="s">
        <v>33</v>
      </c>
      <c r="J30" s="151" t="s">
        <v>35</v>
      </c>
      <c r="K30" s="37"/>
      <c r="L30" s="68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14.4" customHeight="1">
      <c r="A31" s="37"/>
      <c r="B31" s="43"/>
      <c r="C31" s="37"/>
      <c r="D31" s="152" t="s">
        <v>36</v>
      </c>
      <c r="E31" s="153" t="s">
        <v>37</v>
      </c>
      <c r="F31" s="154">
        <f>ROUND((SUM(BE124:BE242)),  2)</f>
        <v>0</v>
      </c>
      <c r="G31" s="155"/>
      <c r="H31" s="155"/>
      <c r="I31" s="156">
        <v>0.20000000000000001</v>
      </c>
      <c r="J31" s="154">
        <f>ROUND(((SUM(BE124:BE242))*I31),  2)</f>
        <v>0</v>
      </c>
      <c r="K31" s="37"/>
      <c r="L31" s="68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153" t="s">
        <v>38</v>
      </c>
      <c r="F32" s="154">
        <f>ROUND((SUM(BF124:BF242)),  2)</f>
        <v>0</v>
      </c>
      <c r="G32" s="155"/>
      <c r="H32" s="155"/>
      <c r="I32" s="156">
        <v>0.20000000000000001</v>
      </c>
      <c r="J32" s="154">
        <f>ROUND(((SUM(BF124:BF242))*I32),  2)</f>
        <v>0</v>
      </c>
      <c r="K32" s="37"/>
      <c r="L32" s="68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hidden="1" s="2" customFormat="1" ht="14.4" customHeight="1">
      <c r="A33" s="37"/>
      <c r="B33" s="43"/>
      <c r="C33" s="37"/>
      <c r="D33" s="37"/>
      <c r="E33" s="140" t="s">
        <v>39</v>
      </c>
      <c r="F33" s="157">
        <f>ROUND((SUM(BG124:BG242)),  2)</f>
        <v>0</v>
      </c>
      <c r="G33" s="37"/>
      <c r="H33" s="37"/>
      <c r="I33" s="158">
        <v>0.20000000000000001</v>
      </c>
      <c r="J33" s="157">
        <f>0</f>
        <v>0</v>
      </c>
      <c r="K33" s="37"/>
      <c r="L33" s="68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hidden="1" s="2" customFormat="1" ht="14.4" customHeight="1">
      <c r="A34" s="37"/>
      <c r="B34" s="43"/>
      <c r="C34" s="37"/>
      <c r="D34" s="37"/>
      <c r="E34" s="140" t="s">
        <v>40</v>
      </c>
      <c r="F34" s="157">
        <f>ROUND((SUM(BH124:BH242)),  2)</f>
        <v>0</v>
      </c>
      <c r="G34" s="37"/>
      <c r="H34" s="37"/>
      <c r="I34" s="158">
        <v>0.20000000000000001</v>
      </c>
      <c r="J34" s="157">
        <f>0</f>
        <v>0</v>
      </c>
      <c r="K34" s="37"/>
      <c r="L34" s="68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53" t="s">
        <v>41</v>
      </c>
      <c r="F35" s="154">
        <f>ROUND((SUM(BI124:BI242)),  2)</f>
        <v>0</v>
      </c>
      <c r="G35" s="155"/>
      <c r="H35" s="155"/>
      <c r="I35" s="156">
        <v>0</v>
      </c>
      <c r="J35" s="154">
        <f>0</f>
        <v>0</v>
      </c>
      <c r="K35" s="37"/>
      <c r="L35" s="68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="2" customFormat="1" ht="6.96" customHeight="1">
      <c r="A36" s="37"/>
      <c r="B36" s="43"/>
      <c r="C36" s="37"/>
      <c r="D36" s="37"/>
      <c r="E36" s="37"/>
      <c r="F36" s="37"/>
      <c r="G36" s="37"/>
      <c r="H36" s="37"/>
      <c r="I36" s="37"/>
      <c r="J36" s="37"/>
      <c r="K36" s="37"/>
      <c r="L36" s="68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s="2" customFormat="1" ht="25.44" customHeight="1">
      <c r="A37" s="37"/>
      <c r="B37" s="43"/>
      <c r="C37" s="159"/>
      <c r="D37" s="160" t="s">
        <v>42</v>
      </c>
      <c r="E37" s="161"/>
      <c r="F37" s="161"/>
      <c r="G37" s="162" t="s">
        <v>43</v>
      </c>
      <c r="H37" s="163" t="s">
        <v>44</v>
      </c>
      <c r="I37" s="161"/>
      <c r="J37" s="164">
        <f>SUM(J28:J35)</f>
        <v>0</v>
      </c>
      <c r="K37" s="165"/>
      <c r="L37" s="68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14.4" customHeight="1">
      <c r="A38" s="37"/>
      <c r="B38" s="43"/>
      <c r="C38" s="37"/>
      <c r="D38" s="37"/>
      <c r="E38" s="37"/>
      <c r="F38" s="37"/>
      <c r="G38" s="37"/>
      <c r="H38" s="37"/>
      <c r="I38" s="37"/>
      <c r="J38" s="37"/>
      <c r="K38" s="37"/>
      <c r="L38" s="68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1" customFormat="1" ht="14.4" customHeight="1">
      <c r="B39" s="19"/>
      <c r="L39" s="19"/>
    </row>
    <row r="40" s="1" customFormat="1" ht="14.4" customHeight="1">
      <c r="B40" s="19"/>
      <c r="L40" s="19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68"/>
      <c r="D50" s="166" t="s">
        <v>45</v>
      </c>
      <c r="E50" s="167"/>
      <c r="F50" s="167"/>
      <c r="G50" s="166" t="s">
        <v>46</v>
      </c>
      <c r="H50" s="167"/>
      <c r="I50" s="167"/>
      <c r="J50" s="167"/>
      <c r="K50" s="167"/>
      <c r="L50" s="68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68" t="s">
        <v>47</v>
      </c>
      <c r="E61" s="169"/>
      <c r="F61" s="170" t="s">
        <v>48</v>
      </c>
      <c r="G61" s="168" t="s">
        <v>47</v>
      </c>
      <c r="H61" s="169"/>
      <c r="I61" s="169"/>
      <c r="J61" s="171" t="s">
        <v>48</v>
      </c>
      <c r="K61" s="169"/>
      <c r="L61" s="68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66" t="s">
        <v>49</v>
      </c>
      <c r="E65" s="172"/>
      <c r="F65" s="172"/>
      <c r="G65" s="166" t="s">
        <v>50</v>
      </c>
      <c r="H65" s="172"/>
      <c r="I65" s="172"/>
      <c r="J65" s="172"/>
      <c r="K65" s="172"/>
      <c r="L65" s="68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68" t="s">
        <v>47</v>
      </c>
      <c r="E76" s="169"/>
      <c r="F76" s="170" t="s">
        <v>48</v>
      </c>
      <c r="G76" s="168" t="s">
        <v>47</v>
      </c>
      <c r="H76" s="169"/>
      <c r="I76" s="169"/>
      <c r="J76" s="171" t="s">
        <v>48</v>
      </c>
      <c r="K76" s="169"/>
      <c r="L76" s="68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73"/>
      <c r="C77" s="174"/>
      <c r="D77" s="174"/>
      <c r="E77" s="174"/>
      <c r="F77" s="174"/>
      <c r="G77" s="174"/>
      <c r="H77" s="174"/>
      <c r="I77" s="174"/>
      <c r="J77" s="174"/>
      <c r="K77" s="174"/>
      <c r="L77" s="68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hidden="1" s="2" customFormat="1" ht="6.96" customHeight="1">
      <c r="A81" s="37"/>
      <c r="B81" s="175"/>
      <c r="C81" s="176"/>
      <c r="D81" s="176"/>
      <c r="E81" s="176"/>
      <c r="F81" s="176"/>
      <c r="G81" s="176"/>
      <c r="H81" s="176"/>
      <c r="I81" s="176"/>
      <c r="J81" s="176"/>
      <c r="K81" s="176"/>
      <c r="L81" s="68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hidden="1" s="2" customFormat="1" ht="24.96" customHeight="1">
      <c r="A82" s="37"/>
      <c r="B82" s="38"/>
      <c r="C82" s="22" t="s">
        <v>80</v>
      </c>
      <c r="D82" s="39"/>
      <c r="E82" s="39"/>
      <c r="F82" s="39"/>
      <c r="G82" s="39"/>
      <c r="H82" s="39"/>
      <c r="I82" s="39"/>
      <c r="J82" s="39"/>
      <c r="K82" s="39"/>
      <c r="L82" s="68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hidden="1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68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hidden="1" s="2" customFormat="1" ht="12" customHeight="1">
      <c r="A84" s="37"/>
      <c r="B84" s="38"/>
      <c r="C84" s="31" t="s">
        <v>15</v>
      </c>
      <c r="D84" s="39"/>
      <c r="E84" s="39"/>
      <c r="F84" s="39"/>
      <c r="G84" s="39"/>
      <c r="H84" s="39"/>
      <c r="I84" s="39"/>
      <c r="J84" s="39"/>
      <c r="K84" s="39"/>
      <c r="L84" s="68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hidden="1" s="2" customFormat="1" ht="16.5" customHeight="1">
      <c r="A85" s="37"/>
      <c r="B85" s="38"/>
      <c r="C85" s="39"/>
      <c r="D85" s="39"/>
      <c r="E85" s="81" t="str">
        <f>E7</f>
        <v>Oprava MŠ Družstevná</v>
      </c>
      <c r="F85" s="39"/>
      <c r="G85" s="39"/>
      <c r="H85" s="39"/>
      <c r="I85" s="39"/>
      <c r="J85" s="39"/>
      <c r="K85" s="39"/>
      <c r="L85" s="68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hidden="1" s="2" customFormat="1" ht="6.96" customHeight="1">
      <c r="A86" s="37"/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68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hidden="1" s="2" customFormat="1" ht="12" customHeight="1">
      <c r="A87" s="37"/>
      <c r="B87" s="38"/>
      <c r="C87" s="31" t="s">
        <v>19</v>
      </c>
      <c r="D87" s="39"/>
      <c r="E87" s="39"/>
      <c r="F87" s="26" t="str">
        <f>F10</f>
        <v xml:space="preserve"> </v>
      </c>
      <c r="G87" s="39"/>
      <c r="H87" s="39"/>
      <c r="I87" s="31" t="s">
        <v>21</v>
      </c>
      <c r="J87" s="84" t="str">
        <f>IF(J10="","",J10)</f>
        <v>20. 8. 2024</v>
      </c>
      <c r="K87" s="39"/>
      <c r="L87" s="68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hidden="1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68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hidden="1" s="2" customFormat="1" ht="15.15" customHeight="1">
      <c r="A89" s="37"/>
      <c r="B89" s="38"/>
      <c r="C89" s="31" t="s">
        <v>23</v>
      </c>
      <c r="D89" s="39"/>
      <c r="E89" s="39"/>
      <c r="F89" s="26" t="str">
        <f>E13</f>
        <v xml:space="preserve"> </v>
      </c>
      <c r="G89" s="39"/>
      <c r="H89" s="39"/>
      <c r="I89" s="31" t="s">
        <v>28</v>
      </c>
      <c r="J89" s="35" t="str">
        <f>E19</f>
        <v xml:space="preserve"> </v>
      </c>
      <c r="K89" s="39"/>
      <c r="L89" s="68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hidden="1" s="2" customFormat="1" ht="15.15" customHeight="1">
      <c r="A90" s="37"/>
      <c r="B90" s="38"/>
      <c r="C90" s="31" t="s">
        <v>26</v>
      </c>
      <c r="D90" s="39"/>
      <c r="E90" s="39"/>
      <c r="F90" s="26" t="str">
        <f>IF(E16="","",E16)</f>
        <v>Vyplň údaj</v>
      </c>
      <c r="G90" s="39"/>
      <c r="H90" s="39"/>
      <c r="I90" s="31" t="s">
        <v>30</v>
      </c>
      <c r="J90" s="35" t="str">
        <f>E22</f>
        <v xml:space="preserve"> </v>
      </c>
      <c r="K90" s="39"/>
      <c r="L90" s="68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hidden="1" s="2" customFormat="1" ht="10.32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68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hidden="1" s="2" customFormat="1" ht="29.28" customHeight="1">
      <c r="A92" s="37"/>
      <c r="B92" s="38"/>
      <c r="C92" s="177" t="s">
        <v>81</v>
      </c>
      <c r="D92" s="178"/>
      <c r="E92" s="178"/>
      <c r="F92" s="178"/>
      <c r="G92" s="178"/>
      <c r="H92" s="178"/>
      <c r="I92" s="178"/>
      <c r="J92" s="179" t="s">
        <v>82</v>
      </c>
      <c r="K92" s="178"/>
      <c r="L92" s="68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hidden="1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68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hidden="1" s="2" customFormat="1" ht="22.8" customHeight="1">
      <c r="A94" s="37"/>
      <c r="B94" s="38"/>
      <c r="C94" s="180" t="s">
        <v>83</v>
      </c>
      <c r="D94" s="39"/>
      <c r="E94" s="39"/>
      <c r="F94" s="39"/>
      <c r="G94" s="39"/>
      <c r="H94" s="39"/>
      <c r="I94" s="39"/>
      <c r="J94" s="115">
        <f>J124</f>
        <v>0</v>
      </c>
      <c r="K94" s="39"/>
      <c r="L94" s="68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U94" s="16" t="s">
        <v>84</v>
      </c>
    </row>
    <row r="95" hidden="1" s="9" customFormat="1" ht="24.96" customHeight="1">
      <c r="A95" s="9"/>
      <c r="B95" s="181"/>
      <c r="C95" s="182"/>
      <c r="D95" s="183" t="s">
        <v>85</v>
      </c>
      <c r="E95" s="184"/>
      <c r="F95" s="184"/>
      <c r="G95" s="184"/>
      <c r="H95" s="184"/>
      <c r="I95" s="184"/>
      <c r="J95" s="185">
        <f>J125</f>
        <v>0</v>
      </c>
      <c r="K95" s="182"/>
      <c r="L95" s="186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hidden="1" s="10" customFormat="1" ht="19.92" customHeight="1">
      <c r="A96" s="10"/>
      <c r="B96" s="187"/>
      <c r="C96" s="188"/>
      <c r="D96" s="189" t="s">
        <v>86</v>
      </c>
      <c r="E96" s="190"/>
      <c r="F96" s="190"/>
      <c r="G96" s="190"/>
      <c r="H96" s="190"/>
      <c r="I96" s="190"/>
      <c r="J96" s="191">
        <f>J126</f>
        <v>0</v>
      </c>
      <c r="K96" s="188"/>
      <c r="L96" s="192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hidden="1" s="10" customFormat="1" ht="19.92" customHeight="1">
      <c r="A97" s="10"/>
      <c r="B97" s="187"/>
      <c r="C97" s="188"/>
      <c r="D97" s="189" t="s">
        <v>87</v>
      </c>
      <c r="E97" s="190"/>
      <c r="F97" s="190"/>
      <c r="G97" s="190"/>
      <c r="H97" s="190"/>
      <c r="I97" s="190"/>
      <c r="J97" s="191">
        <f>J132</f>
        <v>0</v>
      </c>
      <c r="K97" s="188"/>
      <c r="L97" s="192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hidden="1" s="10" customFormat="1" ht="19.92" customHeight="1">
      <c r="A98" s="10"/>
      <c r="B98" s="187"/>
      <c r="C98" s="188"/>
      <c r="D98" s="189" t="s">
        <v>88</v>
      </c>
      <c r="E98" s="190"/>
      <c r="F98" s="190"/>
      <c r="G98" s="190"/>
      <c r="H98" s="190"/>
      <c r="I98" s="190"/>
      <c r="J98" s="191">
        <f>J159</f>
        <v>0</v>
      </c>
      <c r="K98" s="188"/>
      <c r="L98" s="192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9" customFormat="1" ht="24.96" customHeight="1">
      <c r="A99" s="9"/>
      <c r="B99" s="181"/>
      <c r="C99" s="182"/>
      <c r="D99" s="183" t="s">
        <v>89</v>
      </c>
      <c r="E99" s="184"/>
      <c r="F99" s="184"/>
      <c r="G99" s="184"/>
      <c r="H99" s="184"/>
      <c r="I99" s="184"/>
      <c r="J99" s="185">
        <f>J161</f>
        <v>0</v>
      </c>
      <c r="K99" s="182"/>
      <c r="L99" s="186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hidden="1" s="10" customFormat="1" ht="19.92" customHeight="1">
      <c r="A100" s="10"/>
      <c r="B100" s="187"/>
      <c r="C100" s="188"/>
      <c r="D100" s="189" t="s">
        <v>90</v>
      </c>
      <c r="E100" s="190"/>
      <c r="F100" s="190"/>
      <c r="G100" s="190"/>
      <c r="H100" s="190"/>
      <c r="I100" s="190"/>
      <c r="J100" s="191">
        <f>J162</f>
        <v>0</v>
      </c>
      <c r="K100" s="188"/>
      <c r="L100" s="192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87"/>
      <c r="C101" s="188"/>
      <c r="D101" s="189" t="s">
        <v>91</v>
      </c>
      <c r="E101" s="190"/>
      <c r="F101" s="190"/>
      <c r="G101" s="190"/>
      <c r="H101" s="190"/>
      <c r="I101" s="190"/>
      <c r="J101" s="191">
        <f>J170</f>
        <v>0</v>
      </c>
      <c r="K101" s="188"/>
      <c r="L101" s="192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87"/>
      <c r="C102" s="188"/>
      <c r="D102" s="189" t="s">
        <v>92</v>
      </c>
      <c r="E102" s="190"/>
      <c r="F102" s="190"/>
      <c r="G102" s="190"/>
      <c r="H102" s="190"/>
      <c r="I102" s="190"/>
      <c r="J102" s="191">
        <f>J184</f>
        <v>0</v>
      </c>
      <c r="K102" s="188"/>
      <c r="L102" s="192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10" customFormat="1" ht="19.92" customHeight="1">
      <c r="A103" s="10"/>
      <c r="B103" s="187"/>
      <c r="C103" s="188"/>
      <c r="D103" s="189" t="s">
        <v>93</v>
      </c>
      <c r="E103" s="190"/>
      <c r="F103" s="190"/>
      <c r="G103" s="190"/>
      <c r="H103" s="190"/>
      <c r="I103" s="190"/>
      <c r="J103" s="191">
        <f>J194</f>
        <v>0</v>
      </c>
      <c r="K103" s="188"/>
      <c r="L103" s="192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hidden="1" s="10" customFormat="1" ht="19.92" customHeight="1">
      <c r="A104" s="10"/>
      <c r="B104" s="187"/>
      <c r="C104" s="188"/>
      <c r="D104" s="189" t="s">
        <v>94</v>
      </c>
      <c r="E104" s="190"/>
      <c r="F104" s="190"/>
      <c r="G104" s="190"/>
      <c r="H104" s="190"/>
      <c r="I104" s="190"/>
      <c r="J104" s="191">
        <f>J209</f>
        <v>0</v>
      </c>
      <c r="K104" s="188"/>
      <c r="L104" s="192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hidden="1" s="9" customFormat="1" ht="24.96" customHeight="1">
      <c r="A105" s="9"/>
      <c r="B105" s="181"/>
      <c r="C105" s="182"/>
      <c r="D105" s="183" t="s">
        <v>95</v>
      </c>
      <c r="E105" s="184"/>
      <c r="F105" s="184"/>
      <c r="G105" s="184"/>
      <c r="H105" s="184"/>
      <c r="I105" s="184"/>
      <c r="J105" s="185">
        <f>J233</f>
        <v>0</v>
      </c>
      <c r="K105" s="182"/>
      <c r="L105" s="186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hidden="1" s="10" customFormat="1" ht="19.92" customHeight="1">
      <c r="A106" s="10"/>
      <c r="B106" s="187"/>
      <c r="C106" s="188"/>
      <c r="D106" s="189" t="s">
        <v>96</v>
      </c>
      <c r="E106" s="190"/>
      <c r="F106" s="190"/>
      <c r="G106" s="190"/>
      <c r="H106" s="190"/>
      <c r="I106" s="190"/>
      <c r="J106" s="191">
        <f>J234</f>
        <v>0</v>
      </c>
      <c r="K106" s="188"/>
      <c r="L106" s="192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hidden="1" s="2" customFormat="1" ht="21.84" customHeight="1">
      <c r="A107" s="37"/>
      <c r="B107" s="38"/>
      <c r="C107" s="39"/>
      <c r="D107" s="39"/>
      <c r="E107" s="39"/>
      <c r="F107" s="39"/>
      <c r="G107" s="39"/>
      <c r="H107" s="39"/>
      <c r="I107" s="39"/>
      <c r="J107" s="39"/>
      <c r="K107" s="39"/>
      <c r="L107" s="68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hidden="1" s="2" customFormat="1" ht="6.96" customHeight="1">
      <c r="A108" s="37"/>
      <c r="B108" s="71"/>
      <c r="C108" s="72"/>
      <c r="D108" s="72"/>
      <c r="E108" s="72"/>
      <c r="F108" s="72"/>
      <c r="G108" s="72"/>
      <c r="H108" s="72"/>
      <c r="I108" s="72"/>
      <c r="J108" s="72"/>
      <c r="K108" s="72"/>
      <c r="L108" s="68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hidden="1"/>
    <row r="110" hidden="1"/>
    <row r="111" hidden="1"/>
    <row r="112" s="2" customFormat="1" ht="6.96" customHeight="1">
      <c r="A112" s="37"/>
      <c r="B112" s="73"/>
      <c r="C112" s="74"/>
      <c r="D112" s="74"/>
      <c r="E112" s="74"/>
      <c r="F112" s="74"/>
      <c r="G112" s="74"/>
      <c r="H112" s="74"/>
      <c r="I112" s="74"/>
      <c r="J112" s="74"/>
      <c r="K112" s="74"/>
      <c r="L112" s="68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24.96" customHeight="1">
      <c r="A113" s="37"/>
      <c r="B113" s="38"/>
      <c r="C113" s="22" t="s">
        <v>97</v>
      </c>
      <c r="D113" s="39"/>
      <c r="E113" s="39"/>
      <c r="F113" s="39"/>
      <c r="G113" s="39"/>
      <c r="H113" s="39"/>
      <c r="I113" s="39"/>
      <c r="J113" s="39"/>
      <c r="K113" s="39"/>
      <c r="L113" s="68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38"/>
      <c r="C114" s="39"/>
      <c r="D114" s="39"/>
      <c r="E114" s="39"/>
      <c r="F114" s="39"/>
      <c r="G114" s="39"/>
      <c r="H114" s="39"/>
      <c r="I114" s="39"/>
      <c r="J114" s="39"/>
      <c r="K114" s="39"/>
      <c r="L114" s="68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2" customHeight="1">
      <c r="A115" s="37"/>
      <c r="B115" s="38"/>
      <c r="C115" s="31" t="s">
        <v>15</v>
      </c>
      <c r="D115" s="39"/>
      <c r="E115" s="39"/>
      <c r="F115" s="39"/>
      <c r="G115" s="39"/>
      <c r="H115" s="39"/>
      <c r="I115" s="39"/>
      <c r="J115" s="39"/>
      <c r="K115" s="39"/>
      <c r="L115" s="68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16.5" customHeight="1">
      <c r="A116" s="37"/>
      <c r="B116" s="38"/>
      <c r="C116" s="39"/>
      <c r="D116" s="39"/>
      <c r="E116" s="81" t="str">
        <f>E7</f>
        <v>Oprava MŠ Družstevná</v>
      </c>
      <c r="F116" s="39"/>
      <c r="G116" s="39"/>
      <c r="H116" s="39"/>
      <c r="I116" s="39"/>
      <c r="J116" s="39"/>
      <c r="K116" s="39"/>
      <c r="L116" s="68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6.96" customHeight="1">
      <c r="A117" s="37"/>
      <c r="B117" s="38"/>
      <c r="C117" s="39"/>
      <c r="D117" s="39"/>
      <c r="E117" s="39"/>
      <c r="F117" s="39"/>
      <c r="G117" s="39"/>
      <c r="H117" s="39"/>
      <c r="I117" s="39"/>
      <c r="J117" s="39"/>
      <c r="K117" s="39"/>
      <c r="L117" s="68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2" customHeight="1">
      <c r="A118" s="37"/>
      <c r="B118" s="38"/>
      <c r="C118" s="31" t="s">
        <v>19</v>
      </c>
      <c r="D118" s="39"/>
      <c r="E118" s="39"/>
      <c r="F118" s="26" t="str">
        <f>F10</f>
        <v xml:space="preserve"> </v>
      </c>
      <c r="G118" s="39"/>
      <c r="H118" s="39"/>
      <c r="I118" s="31" t="s">
        <v>21</v>
      </c>
      <c r="J118" s="84" t="str">
        <f>IF(J10="","",J10)</f>
        <v>20. 8. 2024</v>
      </c>
      <c r="K118" s="39"/>
      <c r="L118" s="68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6.96" customHeight="1">
      <c r="A119" s="37"/>
      <c r="B119" s="38"/>
      <c r="C119" s="39"/>
      <c r="D119" s="39"/>
      <c r="E119" s="39"/>
      <c r="F119" s="39"/>
      <c r="G119" s="39"/>
      <c r="H119" s="39"/>
      <c r="I119" s="39"/>
      <c r="J119" s="39"/>
      <c r="K119" s="39"/>
      <c r="L119" s="68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5.15" customHeight="1">
      <c r="A120" s="37"/>
      <c r="B120" s="38"/>
      <c r="C120" s="31" t="s">
        <v>23</v>
      </c>
      <c r="D120" s="39"/>
      <c r="E120" s="39"/>
      <c r="F120" s="26" t="str">
        <f>E13</f>
        <v xml:space="preserve"> </v>
      </c>
      <c r="G120" s="39"/>
      <c r="H120" s="39"/>
      <c r="I120" s="31" t="s">
        <v>28</v>
      </c>
      <c r="J120" s="35" t="str">
        <f>E19</f>
        <v xml:space="preserve"> </v>
      </c>
      <c r="K120" s="39"/>
      <c r="L120" s="68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5.15" customHeight="1">
      <c r="A121" s="37"/>
      <c r="B121" s="38"/>
      <c r="C121" s="31" t="s">
        <v>26</v>
      </c>
      <c r="D121" s="39"/>
      <c r="E121" s="39"/>
      <c r="F121" s="26" t="str">
        <f>IF(E16="","",E16)</f>
        <v>Vyplň údaj</v>
      </c>
      <c r="G121" s="39"/>
      <c r="H121" s="39"/>
      <c r="I121" s="31" t="s">
        <v>30</v>
      </c>
      <c r="J121" s="35" t="str">
        <f>E22</f>
        <v xml:space="preserve"> </v>
      </c>
      <c r="K121" s="39"/>
      <c r="L121" s="68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2" customFormat="1" ht="10.32" customHeight="1">
      <c r="A122" s="37"/>
      <c r="B122" s="38"/>
      <c r="C122" s="39"/>
      <c r="D122" s="39"/>
      <c r="E122" s="39"/>
      <c r="F122" s="39"/>
      <c r="G122" s="39"/>
      <c r="H122" s="39"/>
      <c r="I122" s="39"/>
      <c r="J122" s="39"/>
      <c r="K122" s="39"/>
      <c r="L122" s="68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</row>
    <row r="123" s="11" customFormat="1" ht="29.28" customHeight="1">
      <c r="A123" s="193"/>
      <c r="B123" s="194"/>
      <c r="C123" s="195" t="s">
        <v>98</v>
      </c>
      <c r="D123" s="196" t="s">
        <v>57</v>
      </c>
      <c r="E123" s="196" t="s">
        <v>53</v>
      </c>
      <c r="F123" s="196" t="s">
        <v>54</v>
      </c>
      <c r="G123" s="196" t="s">
        <v>99</v>
      </c>
      <c r="H123" s="196" t="s">
        <v>100</v>
      </c>
      <c r="I123" s="196" t="s">
        <v>101</v>
      </c>
      <c r="J123" s="197" t="s">
        <v>82</v>
      </c>
      <c r="K123" s="198" t="s">
        <v>102</v>
      </c>
      <c r="L123" s="199"/>
      <c r="M123" s="105" t="s">
        <v>1</v>
      </c>
      <c r="N123" s="106" t="s">
        <v>36</v>
      </c>
      <c r="O123" s="106" t="s">
        <v>103</v>
      </c>
      <c r="P123" s="106" t="s">
        <v>104</v>
      </c>
      <c r="Q123" s="106" t="s">
        <v>105</v>
      </c>
      <c r="R123" s="106" t="s">
        <v>106</v>
      </c>
      <c r="S123" s="106" t="s">
        <v>107</v>
      </c>
      <c r="T123" s="107" t="s">
        <v>108</v>
      </c>
      <c r="U123" s="193"/>
      <c r="V123" s="193"/>
      <c r="W123" s="193"/>
      <c r="X123" s="193"/>
      <c r="Y123" s="193"/>
      <c r="Z123" s="193"/>
      <c r="AA123" s="193"/>
      <c r="AB123" s="193"/>
      <c r="AC123" s="193"/>
      <c r="AD123" s="193"/>
      <c r="AE123" s="193"/>
    </row>
    <row r="124" s="2" customFormat="1" ht="22.8" customHeight="1">
      <c r="A124" s="37"/>
      <c r="B124" s="38"/>
      <c r="C124" s="112" t="s">
        <v>83</v>
      </c>
      <c r="D124" s="39"/>
      <c r="E124" s="39"/>
      <c r="F124" s="39"/>
      <c r="G124" s="39"/>
      <c r="H124" s="39"/>
      <c r="I124" s="39"/>
      <c r="J124" s="200">
        <f>BK124</f>
        <v>0</v>
      </c>
      <c r="K124" s="39"/>
      <c r="L124" s="43"/>
      <c r="M124" s="108"/>
      <c r="N124" s="201"/>
      <c r="O124" s="109"/>
      <c r="P124" s="202">
        <f>P125+P161+P233</f>
        <v>0</v>
      </c>
      <c r="Q124" s="109"/>
      <c r="R124" s="202">
        <f>R125+R161+R233</f>
        <v>5.6179385899999996</v>
      </c>
      <c r="S124" s="109"/>
      <c r="T124" s="203">
        <f>T125+T161+T233</f>
        <v>3.4963800000000003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T124" s="16" t="s">
        <v>71</v>
      </c>
      <c r="AU124" s="16" t="s">
        <v>84</v>
      </c>
      <c r="BK124" s="204">
        <f>BK125+BK161+BK233</f>
        <v>0</v>
      </c>
    </row>
    <row r="125" s="12" customFormat="1" ht="25.92" customHeight="1">
      <c r="A125" s="12"/>
      <c r="B125" s="205"/>
      <c r="C125" s="206"/>
      <c r="D125" s="207" t="s">
        <v>71</v>
      </c>
      <c r="E125" s="208" t="s">
        <v>109</v>
      </c>
      <c r="F125" s="208" t="s">
        <v>110</v>
      </c>
      <c r="G125" s="206"/>
      <c r="H125" s="206"/>
      <c r="I125" s="209"/>
      <c r="J125" s="210">
        <f>BK125</f>
        <v>0</v>
      </c>
      <c r="K125" s="206"/>
      <c r="L125" s="211"/>
      <c r="M125" s="212"/>
      <c r="N125" s="213"/>
      <c r="O125" s="213"/>
      <c r="P125" s="214">
        <f>P126+P132+P159</f>
        <v>0</v>
      </c>
      <c r="Q125" s="213"/>
      <c r="R125" s="214">
        <f>R126+R132+R159</f>
        <v>2.2023206499999999</v>
      </c>
      <c r="S125" s="213"/>
      <c r="T125" s="215">
        <f>T126+T132+T159</f>
        <v>3.4863800000000005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16" t="s">
        <v>77</v>
      </c>
      <c r="AT125" s="217" t="s">
        <v>71</v>
      </c>
      <c r="AU125" s="217" t="s">
        <v>72</v>
      </c>
      <c r="AY125" s="216" t="s">
        <v>111</v>
      </c>
      <c r="BK125" s="218">
        <f>BK126+BK132+BK159</f>
        <v>0</v>
      </c>
    </row>
    <row r="126" s="12" customFormat="1" ht="22.8" customHeight="1">
      <c r="A126" s="12"/>
      <c r="B126" s="205"/>
      <c r="C126" s="206"/>
      <c r="D126" s="207" t="s">
        <v>71</v>
      </c>
      <c r="E126" s="219" t="s">
        <v>112</v>
      </c>
      <c r="F126" s="219" t="s">
        <v>113</v>
      </c>
      <c r="G126" s="206"/>
      <c r="H126" s="206"/>
      <c r="I126" s="209"/>
      <c r="J126" s="220">
        <f>BK126</f>
        <v>0</v>
      </c>
      <c r="K126" s="206"/>
      <c r="L126" s="211"/>
      <c r="M126" s="212"/>
      <c r="N126" s="213"/>
      <c r="O126" s="213"/>
      <c r="P126" s="214">
        <f>SUM(P127:P131)</f>
        <v>0</v>
      </c>
      <c r="Q126" s="213"/>
      <c r="R126" s="214">
        <f>SUM(R127:R131)</f>
        <v>2.1772311499999999</v>
      </c>
      <c r="S126" s="213"/>
      <c r="T126" s="215">
        <f>SUM(T127:T131)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16" t="s">
        <v>77</v>
      </c>
      <c r="AT126" s="217" t="s">
        <v>71</v>
      </c>
      <c r="AU126" s="217" t="s">
        <v>77</v>
      </c>
      <c r="AY126" s="216" t="s">
        <v>111</v>
      </c>
      <c r="BK126" s="218">
        <f>SUM(BK127:BK131)</f>
        <v>0</v>
      </c>
    </row>
    <row r="127" s="2" customFormat="1" ht="37.8" customHeight="1">
      <c r="A127" s="37"/>
      <c r="B127" s="38"/>
      <c r="C127" s="221" t="s">
        <v>77</v>
      </c>
      <c r="D127" s="221" t="s">
        <v>114</v>
      </c>
      <c r="E127" s="222" t="s">
        <v>115</v>
      </c>
      <c r="F127" s="223" t="s">
        <v>116</v>
      </c>
      <c r="G127" s="224" t="s">
        <v>117</v>
      </c>
      <c r="H127" s="225">
        <v>502</v>
      </c>
      <c r="I127" s="226"/>
      <c r="J127" s="227">
        <f>ROUND(I127*H127,2)</f>
        <v>0</v>
      </c>
      <c r="K127" s="228"/>
      <c r="L127" s="43"/>
      <c r="M127" s="229" t="s">
        <v>1</v>
      </c>
      <c r="N127" s="230" t="s">
        <v>38</v>
      </c>
      <c r="O127" s="96"/>
      <c r="P127" s="231">
        <f>O127*H127</f>
        <v>0</v>
      </c>
      <c r="Q127" s="231">
        <v>0.0021099999999999999</v>
      </c>
      <c r="R127" s="231">
        <f>Q127*H127</f>
        <v>1.0592200000000001</v>
      </c>
      <c r="S127" s="231">
        <v>0</v>
      </c>
      <c r="T127" s="232">
        <f>S127*H127</f>
        <v>0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R127" s="233" t="s">
        <v>118</v>
      </c>
      <c r="AT127" s="233" t="s">
        <v>114</v>
      </c>
      <c r="AU127" s="233" t="s">
        <v>119</v>
      </c>
      <c r="AY127" s="16" t="s">
        <v>111</v>
      </c>
      <c r="BE127" s="234">
        <f>IF(N127="základná",J127,0)</f>
        <v>0</v>
      </c>
      <c r="BF127" s="234">
        <f>IF(N127="znížená",J127,0)</f>
        <v>0</v>
      </c>
      <c r="BG127" s="234">
        <f>IF(N127="zákl. prenesená",J127,0)</f>
        <v>0</v>
      </c>
      <c r="BH127" s="234">
        <f>IF(N127="zníž. prenesená",J127,0)</f>
        <v>0</v>
      </c>
      <c r="BI127" s="234">
        <f>IF(N127="nulová",J127,0)</f>
        <v>0</v>
      </c>
      <c r="BJ127" s="16" t="s">
        <v>119</v>
      </c>
      <c r="BK127" s="234">
        <f>ROUND(I127*H127,2)</f>
        <v>0</v>
      </c>
      <c r="BL127" s="16" t="s">
        <v>118</v>
      </c>
      <c r="BM127" s="233" t="s">
        <v>120</v>
      </c>
    </row>
    <row r="128" s="2" customFormat="1" ht="24.15" customHeight="1">
      <c r="A128" s="37"/>
      <c r="B128" s="38"/>
      <c r="C128" s="221" t="s">
        <v>119</v>
      </c>
      <c r="D128" s="221" t="s">
        <v>114</v>
      </c>
      <c r="E128" s="222" t="s">
        <v>121</v>
      </c>
      <c r="F128" s="223" t="s">
        <v>122</v>
      </c>
      <c r="G128" s="224" t="s">
        <v>117</v>
      </c>
      <c r="H128" s="225">
        <v>520</v>
      </c>
      <c r="I128" s="226"/>
      <c r="J128" s="227">
        <f>ROUND(I128*H128,2)</f>
        <v>0</v>
      </c>
      <c r="K128" s="228"/>
      <c r="L128" s="43"/>
      <c r="M128" s="229" t="s">
        <v>1</v>
      </c>
      <c r="N128" s="230" t="s">
        <v>38</v>
      </c>
      <c r="O128" s="96"/>
      <c r="P128" s="231">
        <f>O128*H128</f>
        <v>0</v>
      </c>
      <c r="Q128" s="231">
        <v>0.0021099999999999999</v>
      </c>
      <c r="R128" s="231">
        <f>Q128*H128</f>
        <v>1.0972</v>
      </c>
      <c r="S128" s="231">
        <v>0</v>
      </c>
      <c r="T128" s="232">
        <f>S128*H128</f>
        <v>0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R128" s="233" t="s">
        <v>118</v>
      </c>
      <c r="AT128" s="233" t="s">
        <v>114</v>
      </c>
      <c r="AU128" s="233" t="s">
        <v>119</v>
      </c>
      <c r="AY128" s="16" t="s">
        <v>111</v>
      </c>
      <c r="BE128" s="234">
        <f>IF(N128="základná",J128,0)</f>
        <v>0</v>
      </c>
      <c r="BF128" s="234">
        <f>IF(N128="znížená",J128,0)</f>
        <v>0</v>
      </c>
      <c r="BG128" s="234">
        <f>IF(N128="zákl. prenesená",J128,0)</f>
        <v>0</v>
      </c>
      <c r="BH128" s="234">
        <f>IF(N128="zníž. prenesená",J128,0)</f>
        <v>0</v>
      </c>
      <c r="BI128" s="234">
        <f>IF(N128="nulová",J128,0)</f>
        <v>0</v>
      </c>
      <c r="BJ128" s="16" t="s">
        <v>119</v>
      </c>
      <c r="BK128" s="234">
        <f>ROUND(I128*H128,2)</f>
        <v>0</v>
      </c>
      <c r="BL128" s="16" t="s">
        <v>118</v>
      </c>
      <c r="BM128" s="233" t="s">
        <v>123</v>
      </c>
    </row>
    <row r="129" s="13" customFormat="1">
      <c r="A129" s="13"/>
      <c r="B129" s="235"/>
      <c r="C129" s="236"/>
      <c r="D129" s="237" t="s">
        <v>124</v>
      </c>
      <c r="E129" s="238" t="s">
        <v>1</v>
      </c>
      <c r="F129" s="239" t="s">
        <v>125</v>
      </c>
      <c r="G129" s="236"/>
      <c r="H129" s="240">
        <v>520</v>
      </c>
      <c r="I129" s="241"/>
      <c r="J129" s="236"/>
      <c r="K129" s="236"/>
      <c r="L129" s="242"/>
      <c r="M129" s="243"/>
      <c r="N129" s="244"/>
      <c r="O129" s="244"/>
      <c r="P129" s="244"/>
      <c r="Q129" s="244"/>
      <c r="R129" s="244"/>
      <c r="S129" s="244"/>
      <c r="T129" s="245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46" t="s">
        <v>124</v>
      </c>
      <c r="AU129" s="246" t="s">
        <v>119</v>
      </c>
      <c r="AV129" s="13" t="s">
        <v>119</v>
      </c>
      <c r="AW129" s="13" t="s">
        <v>29</v>
      </c>
      <c r="AX129" s="13" t="s">
        <v>77</v>
      </c>
      <c r="AY129" s="246" t="s">
        <v>111</v>
      </c>
    </row>
    <row r="130" s="2" customFormat="1" ht="24.15" customHeight="1">
      <c r="A130" s="37"/>
      <c r="B130" s="38"/>
      <c r="C130" s="221" t="s">
        <v>126</v>
      </c>
      <c r="D130" s="221" t="s">
        <v>114</v>
      </c>
      <c r="E130" s="222" t="s">
        <v>127</v>
      </c>
      <c r="F130" s="223" t="s">
        <v>128</v>
      </c>
      <c r="G130" s="224" t="s">
        <v>117</v>
      </c>
      <c r="H130" s="225">
        <v>4.0410000000000004</v>
      </c>
      <c r="I130" s="226"/>
      <c r="J130" s="227">
        <f>ROUND(I130*H130,2)</f>
        <v>0</v>
      </c>
      <c r="K130" s="228"/>
      <c r="L130" s="43"/>
      <c r="M130" s="229" t="s">
        <v>1</v>
      </c>
      <c r="N130" s="230" t="s">
        <v>38</v>
      </c>
      <c r="O130" s="96"/>
      <c r="P130" s="231">
        <f>O130*H130</f>
        <v>0</v>
      </c>
      <c r="Q130" s="231">
        <v>0.0051500000000000001</v>
      </c>
      <c r="R130" s="231">
        <f>Q130*H130</f>
        <v>0.02081115</v>
      </c>
      <c r="S130" s="231">
        <v>0</v>
      </c>
      <c r="T130" s="232">
        <f>S130*H130</f>
        <v>0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R130" s="233" t="s">
        <v>118</v>
      </c>
      <c r="AT130" s="233" t="s">
        <v>114</v>
      </c>
      <c r="AU130" s="233" t="s">
        <v>119</v>
      </c>
      <c r="AY130" s="16" t="s">
        <v>111</v>
      </c>
      <c r="BE130" s="234">
        <f>IF(N130="základná",J130,0)</f>
        <v>0</v>
      </c>
      <c r="BF130" s="234">
        <f>IF(N130="znížená",J130,0)</f>
        <v>0</v>
      </c>
      <c r="BG130" s="234">
        <f>IF(N130="zákl. prenesená",J130,0)</f>
        <v>0</v>
      </c>
      <c r="BH130" s="234">
        <f>IF(N130="zníž. prenesená",J130,0)</f>
        <v>0</v>
      </c>
      <c r="BI130" s="234">
        <f>IF(N130="nulová",J130,0)</f>
        <v>0</v>
      </c>
      <c r="BJ130" s="16" t="s">
        <v>119</v>
      </c>
      <c r="BK130" s="234">
        <f>ROUND(I130*H130,2)</f>
        <v>0</v>
      </c>
      <c r="BL130" s="16" t="s">
        <v>118</v>
      </c>
      <c r="BM130" s="233" t="s">
        <v>129</v>
      </c>
    </row>
    <row r="131" s="13" customFormat="1">
      <c r="A131" s="13"/>
      <c r="B131" s="235"/>
      <c r="C131" s="236"/>
      <c r="D131" s="237" t="s">
        <v>124</v>
      </c>
      <c r="E131" s="238" t="s">
        <v>1</v>
      </c>
      <c r="F131" s="239" t="s">
        <v>130</v>
      </c>
      <c r="G131" s="236"/>
      <c r="H131" s="240">
        <v>4.0410000000000004</v>
      </c>
      <c r="I131" s="241"/>
      <c r="J131" s="236"/>
      <c r="K131" s="236"/>
      <c r="L131" s="242"/>
      <c r="M131" s="243"/>
      <c r="N131" s="244"/>
      <c r="O131" s="244"/>
      <c r="P131" s="244"/>
      <c r="Q131" s="244"/>
      <c r="R131" s="244"/>
      <c r="S131" s="244"/>
      <c r="T131" s="245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6" t="s">
        <v>124</v>
      </c>
      <c r="AU131" s="246" t="s">
        <v>119</v>
      </c>
      <c r="AV131" s="13" t="s">
        <v>119</v>
      </c>
      <c r="AW131" s="13" t="s">
        <v>29</v>
      </c>
      <c r="AX131" s="13" t="s">
        <v>77</v>
      </c>
      <c r="AY131" s="246" t="s">
        <v>111</v>
      </c>
    </row>
    <row r="132" s="12" customFormat="1" ht="22.8" customHeight="1">
      <c r="A132" s="12"/>
      <c r="B132" s="205"/>
      <c r="C132" s="206"/>
      <c r="D132" s="207" t="s">
        <v>71</v>
      </c>
      <c r="E132" s="219" t="s">
        <v>131</v>
      </c>
      <c r="F132" s="219" t="s">
        <v>132</v>
      </c>
      <c r="G132" s="206"/>
      <c r="H132" s="206"/>
      <c r="I132" s="209"/>
      <c r="J132" s="220">
        <f>BK132</f>
        <v>0</v>
      </c>
      <c r="K132" s="206"/>
      <c r="L132" s="211"/>
      <c r="M132" s="212"/>
      <c r="N132" s="213"/>
      <c r="O132" s="213"/>
      <c r="P132" s="214">
        <f>SUM(P133:P158)</f>
        <v>0</v>
      </c>
      <c r="Q132" s="213"/>
      <c r="R132" s="214">
        <f>SUM(R133:R158)</f>
        <v>0.025089500000000001</v>
      </c>
      <c r="S132" s="213"/>
      <c r="T132" s="215">
        <f>SUM(T133:T158)</f>
        <v>3.4863800000000005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216" t="s">
        <v>77</v>
      </c>
      <c r="AT132" s="217" t="s">
        <v>71</v>
      </c>
      <c r="AU132" s="217" t="s">
        <v>77</v>
      </c>
      <c r="AY132" s="216" t="s">
        <v>111</v>
      </c>
      <c r="BK132" s="218">
        <f>SUM(BK133:BK158)</f>
        <v>0</v>
      </c>
    </row>
    <row r="133" s="2" customFormat="1" ht="16.5" customHeight="1">
      <c r="A133" s="37"/>
      <c r="B133" s="38"/>
      <c r="C133" s="221" t="s">
        <v>118</v>
      </c>
      <c r="D133" s="221" t="s">
        <v>114</v>
      </c>
      <c r="E133" s="222" t="s">
        <v>133</v>
      </c>
      <c r="F133" s="223" t="s">
        <v>134</v>
      </c>
      <c r="G133" s="224" t="s">
        <v>117</v>
      </c>
      <c r="H133" s="225">
        <v>501.79000000000002</v>
      </c>
      <c r="I133" s="226"/>
      <c r="J133" s="227">
        <f>ROUND(I133*H133,2)</f>
        <v>0</v>
      </c>
      <c r="K133" s="228"/>
      <c r="L133" s="43"/>
      <c r="M133" s="229" t="s">
        <v>1</v>
      </c>
      <c r="N133" s="230" t="s">
        <v>38</v>
      </c>
      <c r="O133" s="96"/>
      <c r="P133" s="231">
        <f>O133*H133</f>
        <v>0</v>
      </c>
      <c r="Q133" s="231">
        <v>5.0000000000000002E-05</v>
      </c>
      <c r="R133" s="231">
        <f>Q133*H133</f>
        <v>0.025089500000000001</v>
      </c>
      <c r="S133" s="231">
        <v>0</v>
      </c>
      <c r="T133" s="232">
        <f>S133*H133</f>
        <v>0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R133" s="233" t="s">
        <v>118</v>
      </c>
      <c r="AT133" s="233" t="s">
        <v>114</v>
      </c>
      <c r="AU133" s="233" t="s">
        <v>119</v>
      </c>
      <c r="AY133" s="16" t="s">
        <v>111</v>
      </c>
      <c r="BE133" s="234">
        <f>IF(N133="základná",J133,0)</f>
        <v>0</v>
      </c>
      <c r="BF133" s="234">
        <f>IF(N133="znížená",J133,0)</f>
        <v>0</v>
      </c>
      <c r="BG133" s="234">
        <f>IF(N133="zákl. prenesená",J133,0)</f>
        <v>0</v>
      </c>
      <c r="BH133" s="234">
        <f>IF(N133="zníž. prenesená",J133,0)</f>
        <v>0</v>
      </c>
      <c r="BI133" s="234">
        <f>IF(N133="nulová",J133,0)</f>
        <v>0</v>
      </c>
      <c r="BJ133" s="16" t="s">
        <v>119</v>
      </c>
      <c r="BK133" s="234">
        <f>ROUND(I133*H133,2)</f>
        <v>0</v>
      </c>
      <c r="BL133" s="16" t="s">
        <v>118</v>
      </c>
      <c r="BM133" s="233" t="s">
        <v>135</v>
      </c>
    </row>
    <row r="134" s="13" customFormat="1">
      <c r="A134" s="13"/>
      <c r="B134" s="235"/>
      <c r="C134" s="236"/>
      <c r="D134" s="237" t="s">
        <v>124</v>
      </c>
      <c r="E134" s="238" t="s">
        <v>1</v>
      </c>
      <c r="F134" s="239" t="s">
        <v>136</v>
      </c>
      <c r="G134" s="236"/>
      <c r="H134" s="240">
        <v>87.010000000000005</v>
      </c>
      <c r="I134" s="241"/>
      <c r="J134" s="236"/>
      <c r="K134" s="236"/>
      <c r="L134" s="242"/>
      <c r="M134" s="243"/>
      <c r="N134" s="244"/>
      <c r="O134" s="244"/>
      <c r="P134" s="244"/>
      <c r="Q134" s="244"/>
      <c r="R134" s="244"/>
      <c r="S134" s="244"/>
      <c r="T134" s="245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46" t="s">
        <v>124</v>
      </c>
      <c r="AU134" s="246" t="s">
        <v>119</v>
      </c>
      <c r="AV134" s="13" t="s">
        <v>119</v>
      </c>
      <c r="AW134" s="13" t="s">
        <v>29</v>
      </c>
      <c r="AX134" s="13" t="s">
        <v>72</v>
      </c>
      <c r="AY134" s="246" t="s">
        <v>111</v>
      </c>
    </row>
    <row r="135" s="13" customFormat="1">
      <c r="A135" s="13"/>
      <c r="B135" s="235"/>
      <c r="C135" s="236"/>
      <c r="D135" s="237" t="s">
        <v>124</v>
      </c>
      <c r="E135" s="238" t="s">
        <v>1</v>
      </c>
      <c r="F135" s="239" t="s">
        <v>137</v>
      </c>
      <c r="G135" s="236"/>
      <c r="H135" s="240">
        <v>414.77999999999997</v>
      </c>
      <c r="I135" s="241"/>
      <c r="J135" s="236"/>
      <c r="K135" s="236"/>
      <c r="L135" s="242"/>
      <c r="M135" s="243"/>
      <c r="N135" s="244"/>
      <c r="O135" s="244"/>
      <c r="P135" s="244"/>
      <c r="Q135" s="244"/>
      <c r="R135" s="244"/>
      <c r="S135" s="244"/>
      <c r="T135" s="245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46" t="s">
        <v>124</v>
      </c>
      <c r="AU135" s="246" t="s">
        <v>119</v>
      </c>
      <c r="AV135" s="13" t="s">
        <v>119</v>
      </c>
      <c r="AW135" s="13" t="s">
        <v>29</v>
      </c>
      <c r="AX135" s="13" t="s">
        <v>72</v>
      </c>
      <c r="AY135" s="246" t="s">
        <v>111</v>
      </c>
    </row>
    <row r="136" s="14" customFormat="1">
      <c r="A136" s="14"/>
      <c r="B136" s="247"/>
      <c r="C136" s="248"/>
      <c r="D136" s="237" t="s">
        <v>124</v>
      </c>
      <c r="E136" s="249" t="s">
        <v>1</v>
      </c>
      <c r="F136" s="250" t="s">
        <v>138</v>
      </c>
      <c r="G136" s="248"/>
      <c r="H136" s="251">
        <v>501.79000000000002</v>
      </c>
      <c r="I136" s="252"/>
      <c r="J136" s="248"/>
      <c r="K136" s="248"/>
      <c r="L136" s="253"/>
      <c r="M136" s="254"/>
      <c r="N136" s="255"/>
      <c r="O136" s="255"/>
      <c r="P136" s="255"/>
      <c r="Q136" s="255"/>
      <c r="R136" s="255"/>
      <c r="S136" s="255"/>
      <c r="T136" s="256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T136" s="257" t="s">
        <v>124</v>
      </c>
      <c r="AU136" s="257" t="s">
        <v>119</v>
      </c>
      <c r="AV136" s="14" t="s">
        <v>118</v>
      </c>
      <c r="AW136" s="14" t="s">
        <v>29</v>
      </c>
      <c r="AX136" s="14" t="s">
        <v>77</v>
      </c>
      <c r="AY136" s="257" t="s">
        <v>111</v>
      </c>
    </row>
    <row r="137" s="2" customFormat="1" ht="24.15" customHeight="1">
      <c r="A137" s="37"/>
      <c r="B137" s="38"/>
      <c r="C137" s="221" t="s">
        <v>139</v>
      </c>
      <c r="D137" s="221" t="s">
        <v>114</v>
      </c>
      <c r="E137" s="222" t="s">
        <v>140</v>
      </c>
      <c r="F137" s="223" t="s">
        <v>141</v>
      </c>
      <c r="G137" s="224" t="s">
        <v>142</v>
      </c>
      <c r="H137" s="225">
        <v>20</v>
      </c>
      <c r="I137" s="226"/>
      <c r="J137" s="227">
        <f>ROUND(I137*H137,2)</f>
        <v>0</v>
      </c>
      <c r="K137" s="228"/>
      <c r="L137" s="43"/>
      <c r="M137" s="229" t="s">
        <v>1</v>
      </c>
      <c r="N137" s="230" t="s">
        <v>38</v>
      </c>
      <c r="O137" s="96"/>
      <c r="P137" s="231">
        <f>O137*H137</f>
        <v>0</v>
      </c>
      <c r="Q137" s="231">
        <v>0</v>
      </c>
      <c r="R137" s="231">
        <f>Q137*H137</f>
        <v>0</v>
      </c>
      <c r="S137" s="231">
        <v>0.012</v>
      </c>
      <c r="T137" s="232">
        <f>S137*H137</f>
        <v>0.23999999999999999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33" t="s">
        <v>118</v>
      </c>
      <c r="AT137" s="233" t="s">
        <v>114</v>
      </c>
      <c r="AU137" s="233" t="s">
        <v>119</v>
      </c>
      <c r="AY137" s="16" t="s">
        <v>111</v>
      </c>
      <c r="BE137" s="234">
        <f>IF(N137="základná",J137,0)</f>
        <v>0</v>
      </c>
      <c r="BF137" s="234">
        <f>IF(N137="znížená",J137,0)</f>
        <v>0</v>
      </c>
      <c r="BG137" s="234">
        <f>IF(N137="zákl. prenesená",J137,0)</f>
        <v>0</v>
      </c>
      <c r="BH137" s="234">
        <f>IF(N137="zníž. prenesená",J137,0)</f>
        <v>0</v>
      </c>
      <c r="BI137" s="234">
        <f>IF(N137="nulová",J137,0)</f>
        <v>0</v>
      </c>
      <c r="BJ137" s="16" t="s">
        <v>119</v>
      </c>
      <c r="BK137" s="234">
        <f>ROUND(I137*H137,2)</f>
        <v>0</v>
      </c>
      <c r="BL137" s="16" t="s">
        <v>118</v>
      </c>
      <c r="BM137" s="233" t="s">
        <v>143</v>
      </c>
    </row>
    <row r="138" s="13" customFormat="1">
      <c r="A138" s="13"/>
      <c r="B138" s="235"/>
      <c r="C138" s="236"/>
      <c r="D138" s="237" t="s">
        <v>124</v>
      </c>
      <c r="E138" s="238" t="s">
        <v>1</v>
      </c>
      <c r="F138" s="239" t="s">
        <v>144</v>
      </c>
      <c r="G138" s="236"/>
      <c r="H138" s="240">
        <v>20</v>
      </c>
      <c r="I138" s="241"/>
      <c r="J138" s="236"/>
      <c r="K138" s="236"/>
      <c r="L138" s="242"/>
      <c r="M138" s="243"/>
      <c r="N138" s="244"/>
      <c r="O138" s="244"/>
      <c r="P138" s="244"/>
      <c r="Q138" s="244"/>
      <c r="R138" s="244"/>
      <c r="S138" s="244"/>
      <c r="T138" s="245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46" t="s">
        <v>124</v>
      </c>
      <c r="AU138" s="246" t="s">
        <v>119</v>
      </c>
      <c r="AV138" s="13" t="s">
        <v>119</v>
      </c>
      <c r="AW138" s="13" t="s">
        <v>29</v>
      </c>
      <c r="AX138" s="13" t="s">
        <v>77</v>
      </c>
      <c r="AY138" s="246" t="s">
        <v>111</v>
      </c>
    </row>
    <row r="139" s="2" customFormat="1" ht="24.15" customHeight="1">
      <c r="A139" s="37"/>
      <c r="B139" s="38"/>
      <c r="C139" s="221" t="s">
        <v>112</v>
      </c>
      <c r="D139" s="221" t="s">
        <v>114</v>
      </c>
      <c r="E139" s="222" t="s">
        <v>145</v>
      </c>
      <c r="F139" s="223" t="s">
        <v>146</v>
      </c>
      <c r="G139" s="224" t="s">
        <v>142</v>
      </c>
      <c r="H139" s="225">
        <v>3</v>
      </c>
      <c r="I139" s="226"/>
      <c r="J139" s="227">
        <f>ROUND(I139*H139,2)</f>
        <v>0</v>
      </c>
      <c r="K139" s="228"/>
      <c r="L139" s="43"/>
      <c r="M139" s="229" t="s">
        <v>1</v>
      </c>
      <c r="N139" s="230" t="s">
        <v>38</v>
      </c>
      <c r="O139" s="96"/>
      <c r="P139" s="231">
        <f>O139*H139</f>
        <v>0</v>
      </c>
      <c r="Q139" s="231">
        <v>0</v>
      </c>
      <c r="R139" s="231">
        <f>Q139*H139</f>
        <v>0</v>
      </c>
      <c r="S139" s="231">
        <v>0.016</v>
      </c>
      <c r="T139" s="232">
        <f>S139*H139</f>
        <v>0.048000000000000001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R139" s="233" t="s">
        <v>118</v>
      </c>
      <c r="AT139" s="233" t="s">
        <v>114</v>
      </c>
      <c r="AU139" s="233" t="s">
        <v>119</v>
      </c>
      <c r="AY139" s="16" t="s">
        <v>111</v>
      </c>
      <c r="BE139" s="234">
        <f>IF(N139="základná",J139,0)</f>
        <v>0</v>
      </c>
      <c r="BF139" s="234">
        <f>IF(N139="znížená",J139,0)</f>
        <v>0</v>
      </c>
      <c r="BG139" s="234">
        <f>IF(N139="zákl. prenesená",J139,0)</f>
        <v>0</v>
      </c>
      <c r="BH139" s="234">
        <f>IF(N139="zníž. prenesená",J139,0)</f>
        <v>0</v>
      </c>
      <c r="BI139" s="234">
        <f>IF(N139="nulová",J139,0)</f>
        <v>0</v>
      </c>
      <c r="BJ139" s="16" t="s">
        <v>119</v>
      </c>
      <c r="BK139" s="234">
        <f>ROUND(I139*H139,2)</f>
        <v>0</v>
      </c>
      <c r="BL139" s="16" t="s">
        <v>118</v>
      </c>
      <c r="BM139" s="233" t="s">
        <v>147</v>
      </c>
    </row>
    <row r="140" s="13" customFormat="1">
      <c r="A140" s="13"/>
      <c r="B140" s="235"/>
      <c r="C140" s="236"/>
      <c r="D140" s="237" t="s">
        <v>124</v>
      </c>
      <c r="E140" s="238" t="s">
        <v>1</v>
      </c>
      <c r="F140" s="239" t="s">
        <v>148</v>
      </c>
      <c r="G140" s="236"/>
      <c r="H140" s="240">
        <v>3</v>
      </c>
      <c r="I140" s="241"/>
      <c r="J140" s="236"/>
      <c r="K140" s="236"/>
      <c r="L140" s="242"/>
      <c r="M140" s="243"/>
      <c r="N140" s="244"/>
      <c r="O140" s="244"/>
      <c r="P140" s="244"/>
      <c r="Q140" s="244"/>
      <c r="R140" s="244"/>
      <c r="S140" s="244"/>
      <c r="T140" s="245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46" t="s">
        <v>124</v>
      </c>
      <c r="AU140" s="246" t="s">
        <v>119</v>
      </c>
      <c r="AV140" s="13" t="s">
        <v>119</v>
      </c>
      <c r="AW140" s="13" t="s">
        <v>29</v>
      </c>
      <c r="AX140" s="13" t="s">
        <v>77</v>
      </c>
      <c r="AY140" s="246" t="s">
        <v>111</v>
      </c>
    </row>
    <row r="141" s="2" customFormat="1" ht="21.75" customHeight="1">
      <c r="A141" s="37"/>
      <c r="B141" s="38"/>
      <c r="C141" s="221" t="s">
        <v>149</v>
      </c>
      <c r="D141" s="221" t="s">
        <v>114</v>
      </c>
      <c r="E141" s="222" t="s">
        <v>150</v>
      </c>
      <c r="F141" s="223" t="s">
        <v>151</v>
      </c>
      <c r="G141" s="224" t="s">
        <v>152</v>
      </c>
      <c r="H141" s="225">
        <v>65.760000000000005</v>
      </c>
      <c r="I141" s="226"/>
      <c r="J141" s="227">
        <f>ROUND(I141*H141,2)</f>
        <v>0</v>
      </c>
      <c r="K141" s="228"/>
      <c r="L141" s="43"/>
      <c r="M141" s="229" t="s">
        <v>1</v>
      </c>
      <c r="N141" s="230" t="s">
        <v>38</v>
      </c>
      <c r="O141" s="96"/>
      <c r="P141" s="231">
        <f>O141*H141</f>
        <v>0</v>
      </c>
      <c r="Q141" s="231">
        <v>0</v>
      </c>
      <c r="R141" s="231">
        <f>Q141*H141</f>
        <v>0</v>
      </c>
      <c r="S141" s="231">
        <v>0.0080000000000000002</v>
      </c>
      <c r="T141" s="232">
        <f>S141*H141</f>
        <v>0.5260800000000001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33" t="s">
        <v>118</v>
      </c>
      <c r="AT141" s="233" t="s">
        <v>114</v>
      </c>
      <c r="AU141" s="233" t="s">
        <v>119</v>
      </c>
      <c r="AY141" s="16" t="s">
        <v>111</v>
      </c>
      <c r="BE141" s="234">
        <f>IF(N141="základná",J141,0)</f>
        <v>0</v>
      </c>
      <c r="BF141" s="234">
        <f>IF(N141="znížená",J141,0)</f>
        <v>0</v>
      </c>
      <c r="BG141" s="234">
        <f>IF(N141="zákl. prenesená",J141,0)</f>
        <v>0</v>
      </c>
      <c r="BH141" s="234">
        <f>IF(N141="zníž. prenesená",J141,0)</f>
        <v>0</v>
      </c>
      <c r="BI141" s="234">
        <f>IF(N141="nulová",J141,0)</f>
        <v>0</v>
      </c>
      <c r="BJ141" s="16" t="s">
        <v>119</v>
      </c>
      <c r="BK141" s="234">
        <f>ROUND(I141*H141,2)</f>
        <v>0</v>
      </c>
      <c r="BL141" s="16" t="s">
        <v>118</v>
      </c>
      <c r="BM141" s="233" t="s">
        <v>153</v>
      </c>
    </row>
    <row r="142" s="13" customFormat="1">
      <c r="A142" s="13"/>
      <c r="B142" s="235"/>
      <c r="C142" s="236"/>
      <c r="D142" s="237" t="s">
        <v>124</v>
      </c>
      <c r="E142" s="238" t="s">
        <v>1</v>
      </c>
      <c r="F142" s="239" t="s">
        <v>154</v>
      </c>
      <c r="G142" s="236"/>
      <c r="H142" s="240">
        <v>45.18</v>
      </c>
      <c r="I142" s="241"/>
      <c r="J142" s="236"/>
      <c r="K142" s="236"/>
      <c r="L142" s="242"/>
      <c r="M142" s="243"/>
      <c r="N142" s="244"/>
      <c r="O142" s="244"/>
      <c r="P142" s="244"/>
      <c r="Q142" s="244"/>
      <c r="R142" s="244"/>
      <c r="S142" s="244"/>
      <c r="T142" s="245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46" t="s">
        <v>124</v>
      </c>
      <c r="AU142" s="246" t="s">
        <v>119</v>
      </c>
      <c r="AV142" s="13" t="s">
        <v>119</v>
      </c>
      <c r="AW142" s="13" t="s">
        <v>29</v>
      </c>
      <c r="AX142" s="13" t="s">
        <v>72</v>
      </c>
      <c r="AY142" s="246" t="s">
        <v>111</v>
      </c>
    </row>
    <row r="143" s="13" customFormat="1">
      <c r="A143" s="13"/>
      <c r="B143" s="235"/>
      <c r="C143" s="236"/>
      <c r="D143" s="237" t="s">
        <v>124</v>
      </c>
      <c r="E143" s="238" t="s">
        <v>1</v>
      </c>
      <c r="F143" s="239" t="s">
        <v>155</v>
      </c>
      <c r="G143" s="236"/>
      <c r="H143" s="240">
        <v>10.619999999999999</v>
      </c>
      <c r="I143" s="241"/>
      <c r="J143" s="236"/>
      <c r="K143" s="236"/>
      <c r="L143" s="242"/>
      <c r="M143" s="243"/>
      <c r="N143" s="244"/>
      <c r="O143" s="244"/>
      <c r="P143" s="244"/>
      <c r="Q143" s="244"/>
      <c r="R143" s="244"/>
      <c r="S143" s="244"/>
      <c r="T143" s="245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46" t="s">
        <v>124</v>
      </c>
      <c r="AU143" s="246" t="s">
        <v>119</v>
      </c>
      <c r="AV143" s="13" t="s">
        <v>119</v>
      </c>
      <c r="AW143" s="13" t="s">
        <v>29</v>
      </c>
      <c r="AX143" s="13" t="s">
        <v>72</v>
      </c>
      <c r="AY143" s="246" t="s">
        <v>111</v>
      </c>
    </row>
    <row r="144" s="13" customFormat="1">
      <c r="A144" s="13"/>
      <c r="B144" s="235"/>
      <c r="C144" s="236"/>
      <c r="D144" s="237" t="s">
        <v>124</v>
      </c>
      <c r="E144" s="238" t="s">
        <v>1</v>
      </c>
      <c r="F144" s="239" t="s">
        <v>156</v>
      </c>
      <c r="G144" s="236"/>
      <c r="H144" s="240">
        <v>9.9600000000000009</v>
      </c>
      <c r="I144" s="241"/>
      <c r="J144" s="236"/>
      <c r="K144" s="236"/>
      <c r="L144" s="242"/>
      <c r="M144" s="243"/>
      <c r="N144" s="244"/>
      <c r="O144" s="244"/>
      <c r="P144" s="244"/>
      <c r="Q144" s="244"/>
      <c r="R144" s="244"/>
      <c r="S144" s="244"/>
      <c r="T144" s="245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46" t="s">
        <v>124</v>
      </c>
      <c r="AU144" s="246" t="s">
        <v>119</v>
      </c>
      <c r="AV144" s="13" t="s">
        <v>119</v>
      </c>
      <c r="AW144" s="13" t="s">
        <v>29</v>
      </c>
      <c r="AX144" s="13" t="s">
        <v>72</v>
      </c>
      <c r="AY144" s="246" t="s">
        <v>111</v>
      </c>
    </row>
    <row r="145" s="14" customFormat="1">
      <c r="A145" s="14"/>
      <c r="B145" s="247"/>
      <c r="C145" s="248"/>
      <c r="D145" s="237" t="s">
        <v>124</v>
      </c>
      <c r="E145" s="249" t="s">
        <v>1</v>
      </c>
      <c r="F145" s="250" t="s">
        <v>138</v>
      </c>
      <c r="G145" s="248"/>
      <c r="H145" s="251">
        <v>65.760000000000005</v>
      </c>
      <c r="I145" s="252"/>
      <c r="J145" s="248"/>
      <c r="K145" s="248"/>
      <c r="L145" s="253"/>
      <c r="M145" s="254"/>
      <c r="N145" s="255"/>
      <c r="O145" s="255"/>
      <c r="P145" s="255"/>
      <c r="Q145" s="255"/>
      <c r="R145" s="255"/>
      <c r="S145" s="255"/>
      <c r="T145" s="256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T145" s="257" t="s">
        <v>124</v>
      </c>
      <c r="AU145" s="257" t="s">
        <v>119</v>
      </c>
      <c r="AV145" s="14" t="s">
        <v>118</v>
      </c>
      <c r="AW145" s="14" t="s">
        <v>29</v>
      </c>
      <c r="AX145" s="14" t="s">
        <v>77</v>
      </c>
      <c r="AY145" s="257" t="s">
        <v>111</v>
      </c>
    </row>
    <row r="146" s="2" customFormat="1" ht="24.15" customHeight="1">
      <c r="A146" s="37"/>
      <c r="B146" s="38"/>
      <c r="C146" s="221" t="s">
        <v>157</v>
      </c>
      <c r="D146" s="221" t="s">
        <v>114</v>
      </c>
      <c r="E146" s="222" t="s">
        <v>158</v>
      </c>
      <c r="F146" s="223" t="s">
        <v>159</v>
      </c>
      <c r="G146" s="224" t="s">
        <v>142</v>
      </c>
      <c r="H146" s="225">
        <v>1</v>
      </c>
      <c r="I146" s="226"/>
      <c r="J146" s="227">
        <f>ROUND(I146*H146,2)</f>
        <v>0</v>
      </c>
      <c r="K146" s="228"/>
      <c r="L146" s="43"/>
      <c r="M146" s="229" t="s">
        <v>1</v>
      </c>
      <c r="N146" s="230" t="s">
        <v>38</v>
      </c>
      <c r="O146" s="96"/>
      <c r="P146" s="231">
        <f>O146*H146</f>
        <v>0</v>
      </c>
      <c r="Q146" s="231">
        <v>0</v>
      </c>
      <c r="R146" s="231">
        <f>Q146*H146</f>
        <v>0</v>
      </c>
      <c r="S146" s="231">
        <v>0.014999999999999999</v>
      </c>
      <c r="T146" s="232">
        <f>S146*H146</f>
        <v>0.014999999999999999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33" t="s">
        <v>118</v>
      </c>
      <c r="AT146" s="233" t="s">
        <v>114</v>
      </c>
      <c r="AU146" s="233" t="s">
        <v>119</v>
      </c>
      <c r="AY146" s="16" t="s">
        <v>111</v>
      </c>
      <c r="BE146" s="234">
        <f>IF(N146="základná",J146,0)</f>
        <v>0</v>
      </c>
      <c r="BF146" s="234">
        <f>IF(N146="znížená",J146,0)</f>
        <v>0</v>
      </c>
      <c r="BG146" s="234">
        <f>IF(N146="zákl. prenesená",J146,0)</f>
        <v>0</v>
      </c>
      <c r="BH146" s="234">
        <f>IF(N146="zníž. prenesená",J146,0)</f>
        <v>0</v>
      </c>
      <c r="BI146" s="234">
        <f>IF(N146="nulová",J146,0)</f>
        <v>0</v>
      </c>
      <c r="BJ146" s="16" t="s">
        <v>119</v>
      </c>
      <c r="BK146" s="234">
        <f>ROUND(I146*H146,2)</f>
        <v>0</v>
      </c>
      <c r="BL146" s="16" t="s">
        <v>118</v>
      </c>
      <c r="BM146" s="233" t="s">
        <v>160</v>
      </c>
    </row>
    <row r="147" s="13" customFormat="1">
      <c r="A147" s="13"/>
      <c r="B147" s="235"/>
      <c r="C147" s="236"/>
      <c r="D147" s="237" t="s">
        <v>124</v>
      </c>
      <c r="E147" s="238" t="s">
        <v>1</v>
      </c>
      <c r="F147" s="239" t="s">
        <v>161</v>
      </c>
      <c r="G147" s="236"/>
      <c r="H147" s="240">
        <v>1</v>
      </c>
      <c r="I147" s="241"/>
      <c r="J147" s="236"/>
      <c r="K147" s="236"/>
      <c r="L147" s="242"/>
      <c r="M147" s="243"/>
      <c r="N147" s="244"/>
      <c r="O147" s="244"/>
      <c r="P147" s="244"/>
      <c r="Q147" s="244"/>
      <c r="R147" s="244"/>
      <c r="S147" s="244"/>
      <c r="T147" s="245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T147" s="246" t="s">
        <v>124</v>
      </c>
      <c r="AU147" s="246" t="s">
        <v>119</v>
      </c>
      <c r="AV147" s="13" t="s">
        <v>119</v>
      </c>
      <c r="AW147" s="13" t="s">
        <v>29</v>
      </c>
      <c r="AX147" s="13" t="s">
        <v>72</v>
      </c>
      <c r="AY147" s="246" t="s">
        <v>111</v>
      </c>
    </row>
    <row r="148" s="14" customFormat="1">
      <c r="A148" s="14"/>
      <c r="B148" s="247"/>
      <c r="C148" s="248"/>
      <c r="D148" s="237" t="s">
        <v>124</v>
      </c>
      <c r="E148" s="249" t="s">
        <v>1</v>
      </c>
      <c r="F148" s="250" t="s">
        <v>138</v>
      </c>
      <c r="G148" s="248"/>
      <c r="H148" s="251">
        <v>1</v>
      </c>
      <c r="I148" s="252"/>
      <c r="J148" s="248"/>
      <c r="K148" s="248"/>
      <c r="L148" s="253"/>
      <c r="M148" s="254"/>
      <c r="N148" s="255"/>
      <c r="O148" s="255"/>
      <c r="P148" s="255"/>
      <c r="Q148" s="255"/>
      <c r="R148" s="255"/>
      <c r="S148" s="255"/>
      <c r="T148" s="256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T148" s="257" t="s">
        <v>124</v>
      </c>
      <c r="AU148" s="257" t="s">
        <v>119</v>
      </c>
      <c r="AV148" s="14" t="s">
        <v>118</v>
      </c>
      <c r="AW148" s="14" t="s">
        <v>29</v>
      </c>
      <c r="AX148" s="14" t="s">
        <v>77</v>
      </c>
      <c r="AY148" s="257" t="s">
        <v>111</v>
      </c>
    </row>
    <row r="149" s="2" customFormat="1" ht="21.75" customHeight="1">
      <c r="A149" s="37"/>
      <c r="B149" s="38"/>
      <c r="C149" s="221" t="s">
        <v>131</v>
      </c>
      <c r="D149" s="221" t="s">
        <v>114</v>
      </c>
      <c r="E149" s="222" t="s">
        <v>162</v>
      </c>
      <c r="F149" s="223" t="s">
        <v>163</v>
      </c>
      <c r="G149" s="224" t="s">
        <v>152</v>
      </c>
      <c r="H149" s="225">
        <v>2.8599999999999999</v>
      </c>
      <c r="I149" s="226"/>
      <c r="J149" s="227">
        <f>ROUND(I149*H149,2)</f>
        <v>0</v>
      </c>
      <c r="K149" s="228"/>
      <c r="L149" s="43"/>
      <c r="M149" s="229" t="s">
        <v>1</v>
      </c>
      <c r="N149" s="230" t="s">
        <v>38</v>
      </c>
      <c r="O149" s="96"/>
      <c r="P149" s="231">
        <f>O149*H149</f>
        <v>0</v>
      </c>
      <c r="Q149" s="231">
        <v>0</v>
      </c>
      <c r="R149" s="231">
        <f>Q149*H149</f>
        <v>0</v>
      </c>
      <c r="S149" s="231">
        <v>0.0050000000000000001</v>
      </c>
      <c r="T149" s="232">
        <f>S149*H149</f>
        <v>0.0143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33" t="s">
        <v>118</v>
      </c>
      <c r="AT149" s="233" t="s">
        <v>114</v>
      </c>
      <c r="AU149" s="233" t="s">
        <v>119</v>
      </c>
      <c r="AY149" s="16" t="s">
        <v>111</v>
      </c>
      <c r="BE149" s="234">
        <f>IF(N149="základná",J149,0)</f>
        <v>0</v>
      </c>
      <c r="BF149" s="234">
        <f>IF(N149="znížená",J149,0)</f>
        <v>0</v>
      </c>
      <c r="BG149" s="234">
        <f>IF(N149="zákl. prenesená",J149,0)</f>
        <v>0</v>
      </c>
      <c r="BH149" s="234">
        <f>IF(N149="zníž. prenesená",J149,0)</f>
        <v>0</v>
      </c>
      <c r="BI149" s="234">
        <f>IF(N149="nulová",J149,0)</f>
        <v>0</v>
      </c>
      <c r="BJ149" s="16" t="s">
        <v>119</v>
      </c>
      <c r="BK149" s="234">
        <f>ROUND(I149*H149,2)</f>
        <v>0</v>
      </c>
      <c r="BL149" s="16" t="s">
        <v>118</v>
      </c>
      <c r="BM149" s="233" t="s">
        <v>164</v>
      </c>
    </row>
    <row r="150" s="13" customFormat="1">
      <c r="A150" s="13"/>
      <c r="B150" s="235"/>
      <c r="C150" s="236"/>
      <c r="D150" s="237" t="s">
        <v>124</v>
      </c>
      <c r="E150" s="238" t="s">
        <v>1</v>
      </c>
      <c r="F150" s="239" t="s">
        <v>165</v>
      </c>
      <c r="G150" s="236"/>
      <c r="H150" s="240">
        <v>2.8599999999999999</v>
      </c>
      <c r="I150" s="241"/>
      <c r="J150" s="236"/>
      <c r="K150" s="236"/>
      <c r="L150" s="242"/>
      <c r="M150" s="243"/>
      <c r="N150" s="244"/>
      <c r="O150" s="244"/>
      <c r="P150" s="244"/>
      <c r="Q150" s="244"/>
      <c r="R150" s="244"/>
      <c r="S150" s="244"/>
      <c r="T150" s="245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46" t="s">
        <v>124</v>
      </c>
      <c r="AU150" s="246" t="s">
        <v>119</v>
      </c>
      <c r="AV150" s="13" t="s">
        <v>119</v>
      </c>
      <c r="AW150" s="13" t="s">
        <v>29</v>
      </c>
      <c r="AX150" s="13" t="s">
        <v>77</v>
      </c>
      <c r="AY150" s="246" t="s">
        <v>111</v>
      </c>
    </row>
    <row r="151" s="2" customFormat="1" ht="33" customHeight="1">
      <c r="A151" s="37"/>
      <c r="B151" s="38"/>
      <c r="C151" s="221" t="s">
        <v>166</v>
      </c>
      <c r="D151" s="221" t="s">
        <v>114</v>
      </c>
      <c r="E151" s="222" t="s">
        <v>167</v>
      </c>
      <c r="F151" s="223" t="s">
        <v>168</v>
      </c>
      <c r="G151" s="224" t="s">
        <v>117</v>
      </c>
      <c r="H151" s="225">
        <v>52.859999999999999</v>
      </c>
      <c r="I151" s="226"/>
      <c r="J151" s="227">
        <f>ROUND(I151*H151,2)</f>
        <v>0</v>
      </c>
      <c r="K151" s="228"/>
      <c r="L151" s="43"/>
      <c r="M151" s="229" t="s">
        <v>1</v>
      </c>
      <c r="N151" s="230" t="s">
        <v>38</v>
      </c>
      <c r="O151" s="96"/>
      <c r="P151" s="231">
        <f>O151*H151</f>
        <v>0</v>
      </c>
      <c r="Q151" s="231">
        <v>0</v>
      </c>
      <c r="R151" s="231">
        <f>Q151*H151</f>
        <v>0</v>
      </c>
      <c r="S151" s="231">
        <v>0.050000000000000003</v>
      </c>
      <c r="T151" s="232">
        <f>S151*H151</f>
        <v>2.6430000000000002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33" t="s">
        <v>118</v>
      </c>
      <c r="AT151" s="233" t="s">
        <v>114</v>
      </c>
      <c r="AU151" s="233" t="s">
        <v>119</v>
      </c>
      <c r="AY151" s="16" t="s">
        <v>111</v>
      </c>
      <c r="BE151" s="234">
        <f>IF(N151="základná",J151,0)</f>
        <v>0</v>
      </c>
      <c r="BF151" s="234">
        <f>IF(N151="znížená",J151,0)</f>
        <v>0</v>
      </c>
      <c r="BG151" s="234">
        <f>IF(N151="zákl. prenesená",J151,0)</f>
        <v>0</v>
      </c>
      <c r="BH151" s="234">
        <f>IF(N151="zníž. prenesená",J151,0)</f>
        <v>0</v>
      </c>
      <c r="BI151" s="234">
        <f>IF(N151="nulová",J151,0)</f>
        <v>0</v>
      </c>
      <c r="BJ151" s="16" t="s">
        <v>119</v>
      </c>
      <c r="BK151" s="234">
        <f>ROUND(I151*H151,2)</f>
        <v>0</v>
      </c>
      <c r="BL151" s="16" t="s">
        <v>118</v>
      </c>
      <c r="BM151" s="233" t="s">
        <v>169</v>
      </c>
    </row>
    <row r="152" s="13" customFormat="1">
      <c r="A152" s="13"/>
      <c r="B152" s="235"/>
      <c r="C152" s="236"/>
      <c r="D152" s="237" t="s">
        <v>124</v>
      </c>
      <c r="E152" s="238" t="s">
        <v>1</v>
      </c>
      <c r="F152" s="239" t="s">
        <v>170</v>
      </c>
      <c r="G152" s="236"/>
      <c r="H152" s="240">
        <v>52.859999999999999</v>
      </c>
      <c r="I152" s="241"/>
      <c r="J152" s="236"/>
      <c r="K152" s="236"/>
      <c r="L152" s="242"/>
      <c r="M152" s="243"/>
      <c r="N152" s="244"/>
      <c r="O152" s="244"/>
      <c r="P152" s="244"/>
      <c r="Q152" s="244"/>
      <c r="R152" s="244"/>
      <c r="S152" s="244"/>
      <c r="T152" s="245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46" t="s">
        <v>124</v>
      </c>
      <c r="AU152" s="246" t="s">
        <v>119</v>
      </c>
      <c r="AV152" s="13" t="s">
        <v>119</v>
      </c>
      <c r="AW152" s="13" t="s">
        <v>29</v>
      </c>
      <c r="AX152" s="13" t="s">
        <v>77</v>
      </c>
      <c r="AY152" s="246" t="s">
        <v>111</v>
      </c>
    </row>
    <row r="153" s="2" customFormat="1" ht="24.15" customHeight="1">
      <c r="A153" s="37"/>
      <c r="B153" s="38"/>
      <c r="C153" s="221" t="s">
        <v>171</v>
      </c>
      <c r="D153" s="221" t="s">
        <v>114</v>
      </c>
      <c r="E153" s="222" t="s">
        <v>172</v>
      </c>
      <c r="F153" s="223" t="s">
        <v>173</v>
      </c>
      <c r="G153" s="224" t="s">
        <v>174</v>
      </c>
      <c r="H153" s="225">
        <v>3.4860000000000002</v>
      </c>
      <c r="I153" s="226"/>
      <c r="J153" s="227">
        <f>ROUND(I153*H153,2)</f>
        <v>0</v>
      </c>
      <c r="K153" s="228"/>
      <c r="L153" s="43"/>
      <c r="M153" s="229" t="s">
        <v>1</v>
      </c>
      <c r="N153" s="230" t="s">
        <v>38</v>
      </c>
      <c r="O153" s="96"/>
      <c r="P153" s="231">
        <f>O153*H153</f>
        <v>0</v>
      </c>
      <c r="Q153" s="231">
        <v>0</v>
      </c>
      <c r="R153" s="231">
        <f>Q153*H153</f>
        <v>0</v>
      </c>
      <c r="S153" s="231">
        <v>0</v>
      </c>
      <c r="T153" s="232">
        <f>S153*H153</f>
        <v>0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R153" s="233" t="s">
        <v>118</v>
      </c>
      <c r="AT153" s="233" t="s">
        <v>114</v>
      </c>
      <c r="AU153" s="233" t="s">
        <v>119</v>
      </c>
      <c r="AY153" s="16" t="s">
        <v>111</v>
      </c>
      <c r="BE153" s="234">
        <f>IF(N153="základná",J153,0)</f>
        <v>0</v>
      </c>
      <c r="BF153" s="234">
        <f>IF(N153="znížená",J153,0)</f>
        <v>0</v>
      </c>
      <c r="BG153" s="234">
        <f>IF(N153="zákl. prenesená",J153,0)</f>
        <v>0</v>
      </c>
      <c r="BH153" s="234">
        <f>IF(N153="zníž. prenesená",J153,0)</f>
        <v>0</v>
      </c>
      <c r="BI153" s="234">
        <f>IF(N153="nulová",J153,0)</f>
        <v>0</v>
      </c>
      <c r="BJ153" s="16" t="s">
        <v>119</v>
      </c>
      <c r="BK153" s="234">
        <f>ROUND(I153*H153,2)</f>
        <v>0</v>
      </c>
      <c r="BL153" s="16" t="s">
        <v>118</v>
      </c>
      <c r="BM153" s="233" t="s">
        <v>175</v>
      </c>
    </row>
    <row r="154" s="2" customFormat="1" ht="21.75" customHeight="1">
      <c r="A154" s="37"/>
      <c r="B154" s="38"/>
      <c r="C154" s="221" t="s">
        <v>176</v>
      </c>
      <c r="D154" s="221" t="s">
        <v>114</v>
      </c>
      <c r="E154" s="222" t="s">
        <v>177</v>
      </c>
      <c r="F154" s="223" t="s">
        <v>178</v>
      </c>
      <c r="G154" s="224" t="s">
        <v>174</v>
      </c>
      <c r="H154" s="225">
        <v>3.4860000000000002</v>
      </c>
      <c r="I154" s="226"/>
      <c r="J154" s="227">
        <f>ROUND(I154*H154,2)</f>
        <v>0</v>
      </c>
      <c r="K154" s="228"/>
      <c r="L154" s="43"/>
      <c r="M154" s="229" t="s">
        <v>1</v>
      </c>
      <c r="N154" s="230" t="s">
        <v>38</v>
      </c>
      <c r="O154" s="96"/>
      <c r="P154" s="231">
        <f>O154*H154</f>
        <v>0</v>
      </c>
      <c r="Q154" s="231">
        <v>0</v>
      </c>
      <c r="R154" s="231">
        <f>Q154*H154</f>
        <v>0</v>
      </c>
      <c r="S154" s="231">
        <v>0</v>
      </c>
      <c r="T154" s="232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33" t="s">
        <v>118</v>
      </c>
      <c r="AT154" s="233" t="s">
        <v>114</v>
      </c>
      <c r="AU154" s="233" t="s">
        <v>119</v>
      </c>
      <c r="AY154" s="16" t="s">
        <v>111</v>
      </c>
      <c r="BE154" s="234">
        <f>IF(N154="základná",J154,0)</f>
        <v>0</v>
      </c>
      <c r="BF154" s="234">
        <f>IF(N154="znížená",J154,0)</f>
        <v>0</v>
      </c>
      <c r="BG154" s="234">
        <f>IF(N154="zákl. prenesená",J154,0)</f>
        <v>0</v>
      </c>
      <c r="BH154" s="234">
        <f>IF(N154="zníž. prenesená",J154,0)</f>
        <v>0</v>
      </c>
      <c r="BI154" s="234">
        <f>IF(N154="nulová",J154,0)</f>
        <v>0</v>
      </c>
      <c r="BJ154" s="16" t="s">
        <v>119</v>
      </c>
      <c r="BK154" s="234">
        <f>ROUND(I154*H154,2)</f>
        <v>0</v>
      </c>
      <c r="BL154" s="16" t="s">
        <v>118</v>
      </c>
      <c r="BM154" s="233" t="s">
        <v>179</v>
      </c>
    </row>
    <row r="155" s="2" customFormat="1" ht="24.15" customHeight="1">
      <c r="A155" s="37"/>
      <c r="B155" s="38"/>
      <c r="C155" s="221" t="s">
        <v>180</v>
      </c>
      <c r="D155" s="221" t="s">
        <v>114</v>
      </c>
      <c r="E155" s="222" t="s">
        <v>181</v>
      </c>
      <c r="F155" s="223" t="s">
        <v>182</v>
      </c>
      <c r="G155" s="224" t="s">
        <v>174</v>
      </c>
      <c r="H155" s="225">
        <v>17.43</v>
      </c>
      <c r="I155" s="226"/>
      <c r="J155" s="227">
        <f>ROUND(I155*H155,2)</f>
        <v>0</v>
      </c>
      <c r="K155" s="228"/>
      <c r="L155" s="43"/>
      <c r="M155" s="229" t="s">
        <v>1</v>
      </c>
      <c r="N155" s="230" t="s">
        <v>38</v>
      </c>
      <c r="O155" s="96"/>
      <c r="P155" s="231">
        <f>O155*H155</f>
        <v>0</v>
      </c>
      <c r="Q155" s="231">
        <v>0</v>
      </c>
      <c r="R155" s="231">
        <f>Q155*H155</f>
        <v>0</v>
      </c>
      <c r="S155" s="231">
        <v>0</v>
      </c>
      <c r="T155" s="232">
        <f>S155*H155</f>
        <v>0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R155" s="233" t="s">
        <v>118</v>
      </c>
      <c r="AT155" s="233" t="s">
        <v>114</v>
      </c>
      <c r="AU155" s="233" t="s">
        <v>119</v>
      </c>
      <c r="AY155" s="16" t="s">
        <v>111</v>
      </c>
      <c r="BE155" s="234">
        <f>IF(N155="základná",J155,0)</f>
        <v>0</v>
      </c>
      <c r="BF155" s="234">
        <f>IF(N155="znížená",J155,0)</f>
        <v>0</v>
      </c>
      <c r="BG155" s="234">
        <f>IF(N155="zákl. prenesená",J155,0)</f>
        <v>0</v>
      </c>
      <c r="BH155" s="234">
        <f>IF(N155="zníž. prenesená",J155,0)</f>
        <v>0</v>
      </c>
      <c r="BI155" s="234">
        <f>IF(N155="nulová",J155,0)</f>
        <v>0</v>
      </c>
      <c r="BJ155" s="16" t="s">
        <v>119</v>
      </c>
      <c r="BK155" s="234">
        <f>ROUND(I155*H155,2)</f>
        <v>0</v>
      </c>
      <c r="BL155" s="16" t="s">
        <v>118</v>
      </c>
      <c r="BM155" s="233" t="s">
        <v>183</v>
      </c>
    </row>
    <row r="156" s="13" customFormat="1">
      <c r="A156" s="13"/>
      <c r="B156" s="235"/>
      <c r="C156" s="236"/>
      <c r="D156" s="237" t="s">
        <v>124</v>
      </c>
      <c r="E156" s="236"/>
      <c r="F156" s="239" t="s">
        <v>184</v>
      </c>
      <c r="G156" s="236"/>
      <c r="H156" s="240">
        <v>17.43</v>
      </c>
      <c r="I156" s="241"/>
      <c r="J156" s="236"/>
      <c r="K156" s="236"/>
      <c r="L156" s="242"/>
      <c r="M156" s="243"/>
      <c r="N156" s="244"/>
      <c r="O156" s="244"/>
      <c r="P156" s="244"/>
      <c r="Q156" s="244"/>
      <c r="R156" s="244"/>
      <c r="S156" s="244"/>
      <c r="T156" s="245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46" t="s">
        <v>124</v>
      </c>
      <c r="AU156" s="246" t="s">
        <v>119</v>
      </c>
      <c r="AV156" s="13" t="s">
        <v>119</v>
      </c>
      <c r="AW156" s="13" t="s">
        <v>4</v>
      </c>
      <c r="AX156" s="13" t="s">
        <v>77</v>
      </c>
      <c r="AY156" s="246" t="s">
        <v>111</v>
      </c>
    </row>
    <row r="157" s="2" customFormat="1" ht="24.15" customHeight="1">
      <c r="A157" s="37"/>
      <c r="B157" s="38"/>
      <c r="C157" s="221" t="s">
        <v>185</v>
      </c>
      <c r="D157" s="221" t="s">
        <v>114</v>
      </c>
      <c r="E157" s="222" t="s">
        <v>186</v>
      </c>
      <c r="F157" s="223" t="s">
        <v>187</v>
      </c>
      <c r="G157" s="224" t="s">
        <v>174</v>
      </c>
      <c r="H157" s="225">
        <v>3.4860000000000002</v>
      </c>
      <c r="I157" s="226"/>
      <c r="J157" s="227">
        <f>ROUND(I157*H157,2)</f>
        <v>0</v>
      </c>
      <c r="K157" s="228"/>
      <c r="L157" s="43"/>
      <c r="M157" s="229" t="s">
        <v>1</v>
      </c>
      <c r="N157" s="230" t="s">
        <v>38</v>
      </c>
      <c r="O157" s="96"/>
      <c r="P157" s="231">
        <f>O157*H157</f>
        <v>0</v>
      </c>
      <c r="Q157" s="231">
        <v>0</v>
      </c>
      <c r="R157" s="231">
        <f>Q157*H157</f>
        <v>0</v>
      </c>
      <c r="S157" s="231">
        <v>0</v>
      </c>
      <c r="T157" s="232">
        <f>S157*H157</f>
        <v>0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R157" s="233" t="s">
        <v>118</v>
      </c>
      <c r="AT157" s="233" t="s">
        <v>114</v>
      </c>
      <c r="AU157" s="233" t="s">
        <v>119</v>
      </c>
      <c r="AY157" s="16" t="s">
        <v>111</v>
      </c>
      <c r="BE157" s="234">
        <f>IF(N157="základná",J157,0)</f>
        <v>0</v>
      </c>
      <c r="BF157" s="234">
        <f>IF(N157="znížená",J157,0)</f>
        <v>0</v>
      </c>
      <c r="BG157" s="234">
        <f>IF(N157="zákl. prenesená",J157,0)</f>
        <v>0</v>
      </c>
      <c r="BH157" s="234">
        <f>IF(N157="zníž. prenesená",J157,0)</f>
        <v>0</v>
      </c>
      <c r="BI157" s="234">
        <f>IF(N157="nulová",J157,0)</f>
        <v>0</v>
      </c>
      <c r="BJ157" s="16" t="s">
        <v>119</v>
      </c>
      <c r="BK157" s="234">
        <f>ROUND(I157*H157,2)</f>
        <v>0</v>
      </c>
      <c r="BL157" s="16" t="s">
        <v>118</v>
      </c>
      <c r="BM157" s="233" t="s">
        <v>188</v>
      </c>
    </row>
    <row r="158" s="2" customFormat="1" ht="24.15" customHeight="1">
      <c r="A158" s="37"/>
      <c r="B158" s="38"/>
      <c r="C158" s="221" t="s">
        <v>189</v>
      </c>
      <c r="D158" s="221" t="s">
        <v>114</v>
      </c>
      <c r="E158" s="222" t="s">
        <v>190</v>
      </c>
      <c r="F158" s="223" t="s">
        <v>191</v>
      </c>
      <c r="G158" s="224" t="s">
        <v>174</v>
      </c>
      <c r="H158" s="225">
        <v>3.4860000000000002</v>
      </c>
      <c r="I158" s="226"/>
      <c r="J158" s="227">
        <f>ROUND(I158*H158,2)</f>
        <v>0</v>
      </c>
      <c r="K158" s="228"/>
      <c r="L158" s="43"/>
      <c r="M158" s="229" t="s">
        <v>1</v>
      </c>
      <c r="N158" s="230" t="s">
        <v>38</v>
      </c>
      <c r="O158" s="96"/>
      <c r="P158" s="231">
        <f>O158*H158</f>
        <v>0</v>
      </c>
      <c r="Q158" s="231">
        <v>0</v>
      </c>
      <c r="R158" s="231">
        <f>Q158*H158</f>
        <v>0</v>
      </c>
      <c r="S158" s="231">
        <v>0</v>
      </c>
      <c r="T158" s="232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33" t="s">
        <v>118</v>
      </c>
      <c r="AT158" s="233" t="s">
        <v>114</v>
      </c>
      <c r="AU158" s="233" t="s">
        <v>119</v>
      </c>
      <c r="AY158" s="16" t="s">
        <v>111</v>
      </c>
      <c r="BE158" s="234">
        <f>IF(N158="základná",J158,0)</f>
        <v>0</v>
      </c>
      <c r="BF158" s="234">
        <f>IF(N158="znížená",J158,0)</f>
        <v>0</v>
      </c>
      <c r="BG158" s="234">
        <f>IF(N158="zákl. prenesená",J158,0)</f>
        <v>0</v>
      </c>
      <c r="BH158" s="234">
        <f>IF(N158="zníž. prenesená",J158,0)</f>
        <v>0</v>
      </c>
      <c r="BI158" s="234">
        <f>IF(N158="nulová",J158,0)</f>
        <v>0</v>
      </c>
      <c r="BJ158" s="16" t="s">
        <v>119</v>
      </c>
      <c r="BK158" s="234">
        <f>ROUND(I158*H158,2)</f>
        <v>0</v>
      </c>
      <c r="BL158" s="16" t="s">
        <v>118</v>
      </c>
      <c r="BM158" s="233" t="s">
        <v>192</v>
      </c>
    </row>
    <row r="159" s="12" customFormat="1" ht="22.8" customHeight="1">
      <c r="A159" s="12"/>
      <c r="B159" s="205"/>
      <c r="C159" s="206"/>
      <c r="D159" s="207" t="s">
        <v>71</v>
      </c>
      <c r="E159" s="219" t="s">
        <v>193</v>
      </c>
      <c r="F159" s="219" t="s">
        <v>194</v>
      </c>
      <c r="G159" s="206"/>
      <c r="H159" s="206"/>
      <c r="I159" s="209"/>
      <c r="J159" s="220">
        <f>BK159</f>
        <v>0</v>
      </c>
      <c r="K159" s="206"/>
      <c r="L159" s="211"/>
      <c r="M159" s="212"/>
      <c r="N159" s="213"/>
      <c r="O159" s="213"/>
      <c r="P159" s="214">
        <f>P160</f>
        <v>0</v>
      </c>
      <c r="Q159" s="213"/>
      <c r="R159" s="214">
        <f>R160</f>
        <v>0</v>
      </c>
      <c r="S159" s="213"/>
      <c r="T159" s="215">
        <f>T160</f>
        <v>0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216" t="s">
        <v>77</v>
      </c>
      <c r="AT159" s="217" t="s">
        <v>71</v>
      </c>
      <c r="AU159" s="217" t="s">
        <v>77</v>
      </c>
      <c r="AY159" s="216" t="s">
        <v>111</v>
      </c>
      <c r="BK159" s="218">
        <f>BK160</f>
        <v>0</v>
      </c>
    </row>
    <row r="160" s="2" customFormat="1" ht="24.15" customHeight="1">
      <c r="A160" s="37"/>
      <c r="B160" s="38"/>
      <c r="C160" s="221" t="s">
        <v>195</v>
      </c>
      <c r="D160" s="221" t="s">
        <v>114</v>
      </c>
      <c r="E160" s="222" t="s">
        <v>196</v>
      </c>
      <c r="F160" s="223" t="s">
        <v>197</v>
      </c>
      <c r="G160" s="224" t="s">
        <v>174</v>
      </c>
      <c r="H160" s="225">
        <v>2.202</v>
      </c>
      <c r="I160" s="226"/>
      <c r="J160" s="227">
        <f>ROUND(I160*H160,2)</f>
        <v>0</v>
      </c>
      <c r="K160" s="228"/>
      <c r="L160" s="43"/>
      <c r="M160" s="229" t="s">
        <v>1</v>
      </c>
      <c r="N160" s="230" t="s">
        <v>38</v>
      </c>
      <c r="O160" s="96"/>
      <c r="P160" s="231">
        <f>O160*H160</f>
        <v>0</v>
      </c>
      <c r="Q160" s="231">
        <v>0</v>
      </c>
      <c r="R160" s="231">
        <f>Q160*H160</f>
        <v>0</v>
      </c>
      <c r="S160" s="231">
        <v>0</v>
      </c>
      <c r="T160" s="232">
        <f>S160*H160</f>
        <v>0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R160" s="233" t="s">
        <v>118</v>
      </c>
      <c r="AT160" s="233" t="s">
        <v>114</v>
      </c>
      <c r="AU160" s="233" t="s">
        <v>119</v>
      </c>
      <c r="AY160" s="16" t="s">
        <v>111</v>
      </c>
      <c r="BE160" s="234">
        <f>IF(N160="základná",J160,0)</f>
        <v>0</v>
      </c>
      <c r="BF160" s="234">
        <f>IF(N160="znížená",J160,0)</f>
        <v>0</v>
      </c>
      <c r="BG160" s="234">
        <f>IF(N160="zákl. prenesená",J160,0)</f>
        <v>0</v>
      </c>
      <c r="BH160" s="234">
        <f>IF(N160="zníž. prenesená",J160,0)</f>
        <v>0</v>
      </c>
      <c r="BI160" s="234">
        <f>IF(N160="nulová",J160,0)</f>
        <v>0</v>
      </c>
      <c r="BJ160" s="16" t="s">
        <v>119</v>
      </c>
      <c r="BK160" s="234">
        <f>ROUND(I160*H160,2)</f>
        <v>0</v>
      </c>
      <c r="BL160" s="16" t="s">
        <v>118</v>
      </c>
      <c r="BM160" s="233" t="s">
        <v>198</v>
      </c>
    </row>
    <row r="161" s="12" customFormat="1" ht="25.92" customHeight="1">
      <c r="A161" s="12"/>
      <c r="B161" s="205"/>
      <c r="C161" s="206"/>
      <c r="D161" s="207" t="s">
        <v>71</v>
      </c>
      <c r="E161" s="208" t="s">
        <v>199</v>
      </c>
      <c r="F161" s="208" t="s">
        <v>200</v>
      </c>
      <c r="G161" s="206"/>
      <c r="H161" s="206"/>
      <c r="I161" s="209"/>
      <c r="J161" s="210">
        <f>BK161</f>
        <v>0</v>
      </c>
      <c r="K161" s="206"/>
      <c r="L161" s="211"/>
      <c r="M161" s="212"/>
      <c r="N161" s="213"/>
      <c r="O161" s="213"/>
      <c r="P161" s="214">
        <f>P162+P170+P184+P194+P209</f>
        <v>0</v>
      </c>
      <c r="Q161" s="213"/>
      <c r="R161" s="214">
        <f>R162+R170+R184+R194+R209</f>
        <v>3.3690179399999995</v>
      </c>
      <c r="S161" s="213"/>
      <c r="T161" s="215">
        <f>T162+T170+T184+T194+T209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216" t="s">
        <v>119</v>
      </c>
      <c r="AT161" s="217" t="s">
        <v>71</v>
      </c>
      <c r="AU161" s="217" t="s">
        <v>72</v>
      </c>
      <c r="AY161" s="216" t="s">
        <v>111</v>
      </c>
      <c r="BK161" s="218">
        <f>BK162+BK170+BK184+BK194+BK209</f>
        <v>0</v>
      </c>
    </row>
    <row r="162" s="12" customFormat="1" ht="22.8" customHeight="1">
      <c r="A162" s="12"/>
      <c r="B162" s="205"/>
      <c r="C162" s="206"/>
      <c r="D162" s="207" t="s">
        <v>71</v>
      </c>
      <c r="E162" s="219" t="s">
        <v>201</v>
      </c>
      <c r="F162" s="219" t="s">
        <v>202</v>
      </c>
      <c r="G162" s="206"/>
      <c r="H162" s="206"/>
      <c r="I162" s="209"/>
      <c r="J162" s="220">
        <f>BK162</f>
        <v>0</v>
      </c>
      <c r="K162" s="206"/>
      <c r="L162" s="211"/>
      <c r="M162" s="212"/>
      <c r="N162" s="213"/>
      <c r="O162" s="213"/>
      <c r="P162" s="214">
        <f>SUM(P163:P169)</f>
        <v>0</v>
      </c>
      <c r="Q162" s="213"/>
      <c r="R162" s="214">
        <f>SUM(R163:R169)</f>
        <v>1.14438</v>
      </c>
      <c r="S162" s="213"/>
      <c r="T162" s="215">
        <f>SUM(T163:T169)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216" t="s">
        <v>119</v>
      </c>
      <c r="AT162" s="217" t="s">
        <v>71</v>
      </c>
      <c r="AU162" s="217" t="s">
        <v>77</v>
      </c>
      <c r="AY162" s="216" t="s">
        <v>111</v>
      </c>
      <c r="BK162" s="218">
        <f>SUM(BK163:BK169)</f>
        <v>0</v>
      </c>
    </row>
    <row r="163" s="2" customFormat="1" ht="24.15" customHeight="1">
      <c r="A163" s="37"/>
      <c r="B163" s="38"/>
      <c r="C163" s="221" t="s">
        <v>203</v>
      </c>
      <c r="D163" s="221" t="s">
        <v>114</v>
      </c>
      <c r="E163" s="222" t="s">
        <v>204</v>
      </c>
      <c r="F163" s="223" t="s">
        <v>205</v>
      </c>
      <c r="G163" s="224" t="s">
        <v>117</v>
      </c>
      <c r="H163" s="225">
        <v>74.796000000000006</v>
      </c>
      <c r="I163" s="226"/>
      <c r="J163" s="227">
        <f>ROUND(I163*H163,2)</f>
        <v>0</v>
      </c>
      <c r="K163" s="228"/>
      <c r="L163" s="43"/>
      <c r="M163" s="229" t="s">
        <v>1</v>
      </c>
      <c r="N163" s="230" t="s">
        <v>38</v>
      </c>
      <c r="O163" s="96"/>
      <c r="P163" s="231">
        <f>O163*H163</f>
        <v>0</v>
      </c>
      <c r="Q163" s="231">
        <v>0</v>
      </c>
      <c r="R163" s="231">
        <f>Q163*H163</f>
        <v>0</v>
      </c>
      <c r="S163" s="231">
        <v>0</v>
      </c>
      <c r="T163" s="232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33" t="s">
        <v>195</v>
      </c>
      <c r="AT163" s="233" t="s">
        <v>114</v>
      </c>
      <c r="AU163" s="233" t="s">
        <v>119</v>
      </c>
      <c r="AY163" s="16" t="s">
        <v>111</v>
      </c>
      <c r="BE163" s="234">
        <f>IF(N163="základná",J163,0)</f>
        <v>0</v>
      </c>
      <c r="BF163" s="234">
        <f>IF(N163="znížená",J163,0)</f>
        <v>0</v>
      </c>
      <c r="BG163" s="234">
        <f>IF(N163="zákl. prenesená",J163,0)</f>
        <v>0</v>
      </c>
      <c r="BH163" s="234">
        <f>IF(N163="zníž. prenesená",J163,0)</f>
        <v>0</v>
      </c>
      <c r="BI163" s="234">
        <f>IF(N163="nulová",J163,0)</f>
        <v>0</v>
      </c>
      <c r="BJ163" s="16" t="s">
        <v>119</v>
      </c>
      <c r="BK163" s="234">
        <f>ROUND(I163*H163,2)</f>
        <v>0</v>
      </c>
      <c r="BL163" s="16" t="s">
        <v>195</v>
      </c>
      <c r="BM163" s="233" t="s">
        <v>206</v>
      </c>
    </row>
    <row r="164" s="13" customFormat="1">
      <c r="A164" s="13"/>
      <c r="B164" s="235"/>
      <c r="C164" s="236"/>
      <c r="D164" s="237" t="s">
        <v>124</v>
      </c>
      <c r="E164" s="238" t="s">
        <v>1</v>
      </c>
      <c r="F164" s="239" t="s">
        <v>207</v>
      </c>
      <c r="G164" s="236"/>
      <c r="H164" s="240">
        <v>52.866</v>
      </c>
      <c r="I164" s="241"/>
      <c r="J164" s="236"/>
      <c r="K164" s="236"/>
      <c r="L164" s="242"/>
      <c r="M164" s="243"/>
      <c r="N164" s="244"/>
      <c r="O164" s="244"/>
      <c r="P164" s="244"/>
      <c r="Q164" s="244"/>
      <c r="R164" s="244"/>
      <c r="S164" s="244"/>
      <c r="T164" s="245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46" t="s">
        <v>124</v>
      </c>
      <c r="AU164" s="246" t="s">
        <v>119</v>
      </c>
      <c r="AV164" s="13" t="s">
        <v>119</v>
      </c>
      <c r="AW164" s="13" t="s">
        <v>29</v>
      </c>
      <c r="AX164" s="13" t="s">
        <v>72</v>
      </c>
      <c r="AY164" s="246" t="s">
        <v>111</v>
      </c>
    </row>
    <row r="165" s="13" customFormat="1">
      <c r="A165" s="13"/>
      <c r="B165" s="235"/>
      <c r="C165" s="236"/>
      <c r="D165" s="237" t="s">
        <v>124</v>
      </c>
      <c r="E165" s="238" t="s">
        <v>1</v>
      </c>
      <c r="F165" s="239" t="s">
        <v>208</v>
      </c>
      <c r="G165" s="236"/>
      <c r="H165" s="240">
        <v>21.93</v>
      </c>
      <c r="I165" s="241"/>
      <c r="J165" s="236"/>
      <c r="K165" s="236"/>
      <c r="L165" s="242"/>
      <c r="M165" s="243"/>
      <c r="N165" s="244"/>
      <c r="O165" s="244"/>
      <c r="P165" s="244"/>
      <c r="Q165" s="244"/>
      <c r="R165" s="244"/>
      <c r="S165" s="244"/>
      <c r="T165" s="245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46" t="s">
        <v>124</v>
      </c>
      <c r="AU165" s="246" t="s">
        <v>119</v>
      </c>
      <c r="AV165" s="13" t="s">
        <v>119</v>
      </c>
      <c r="AW165" s="13" t="s">
        <v>29</v>
      </c>
      <c r="AX165" s="13" t="s">
        <v>72</v>
      </c>
      <c r="AY165" s="246" t="s">
        <v>111</v>
      </c>
    </row>
    <row r="166" s="14" customFormat="1">
      <c r="A166" s="14"/>
      <c r="B166" s="247"/>
      <c r="C166" s="248"/>
      <c r="D166" s="237" t="s">
        <v>124</v>
      </c>
      <c r="E166" s="249" t="s">
        <v>1</v>
      </c>
      <c r="F166" s="250" t="s">
        <v>138</v>
      </c>
      <c r="G166" s="248"/>
      <c r="H166" s="251">
        <v>74.796000000000006</v>
      </c>
      <c r="I166" s="252"/>
      <c r="J166" s="248"/>
      <c r="K166" s="248"/>
      <c r="L166" s="253"/>
      <c r="M166" s="254"/>
      <c r="N166" s="255"/>
      <c r="O166" s="255"/>
      <c r="P166" s="255"/>
      <c r="Q166" s="255"/>
      <c r="R166" s="255"/>
      <c r="S166" s="255"/>
      <c r="T166" s="256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T166" s="257" t="s">
        <v>124</v>
      </c>
      <c r="AU166" s="257" t="s">
        <v>119</v>
      </c>
      <c r="AV166" s="14" t="s">
        <v>118</v>
      </c>
      <c r="AW166" s="14" t="s">
        <v>29</v>
      </c>
      <c r="AX166" s="14" t="s">
        <v>77</v>
      </c>
      <c r="AY166" s="257" t="s">
        <v>111</v>
      </c>
    </row>
    <row r="167" s="2" customFormat="1" ht="24.15" customHeight="1">
      <c r="A167" s="37"/>
      <c r="B167" s="38"/>
      <c r="C167" s="258" t="s">
        <v>209</v>
      </c>
      <c r="D167" s="258" t="s">
        <v>210</v>
      </c>
      <c r="E167" s="259" t="s">
        <v>211</v>
      </c>
      <c r="F167" s="260" t="s">
        <v>212</v>
      </c>
      <c r="G167" s="261" t="s">
        <v>117</v>
      </c>
      <c r="H167" s="262">
        <v>76.292000000000002</v>
      </c>
      <c r="I167" s="263"/>
      <c r="J167" s="264">
        <f>ROUND(I167*H167,2)</f>
        <v>0</v>
      </c>
      <c r="K167" s="265"/>
      <c r="L167" s="266"/>
      <c r="M167" s="267" t="s">
        <v>1</v>
      </c>
      <c r="N167" s="268" t="s">
        <v>38</v>
      </c>
      <c r="O167" s="96"/>
      <c r="P167" s="231">
        <f>O167*H167</f>
        <v>0</v>
      </c>
      <c r="Q167" s="231">
        <v>0.014999999999999999</v>
      </c>
      <c r="R167" s="231">
        <f>Q167*H167</f>
        <v>1.14438</v>
      </c>
      <c r="S167" s="231">
        <v>0</v>
      </c>
      <c r="T167" s="232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33" t="s">
        <v>213</v>
      </c>
      <c r="AT167" s="233" t="s">
        <v>210</v>
      </c>
      <c r="AU167" s="233" t="s">
        <v>119</v>
      </c>
      <c r="AY167" s="16" t="s">
        <v>111</v>
      </c>
      <c r="BE167" s="234">
        <f>IF(N167="základná",J167,0)</f>
        <v>0</v>
      </c>
      <c r="BF167" s="234">
        <f>IF(N167="znížená",J167,0)</f>
        <v>0</v>
      </c>
      <c r="BG167" s="234">
        <f>IF(N167="zákl. prenesená",J167,0)</f>
        <v>0</v>
      </c>
      <c r="BH167" s="234">
        <f>IF(N167="zníž. prenesená",J167,0)</f>
        <v>0</v>
      </c>
      <c r="BI167" s="234">
        <f>IF(N167="nulová",J167,0)</f>
        <v>0</v>
      </c>
      <c r="BJ167" s="16" t="s">
        <v>119</v>
      </c>
      <c r="BK167" s="234">
        <f>ROUND(I167*H167,2)</f>
        <v>0</v>
      </c>
      <c r="BL167" s="16" t="s">
        <v>195</v>
      </c>
      <c r="BM167" s="233" t="s">
        <v>214</v>
      </c>
    </row>
    <row r="168" s="13" customFormat="1">
      <c r="A168" s="13"/>
      <c r="B168" s="235"/>
      <c r="C168" s="236"/>
      <c r="D168" s="237" t="s">
        <v>124</v>
      </c>
      <c r="E168" s="236"/>
      <c r="F168" s="239" t="s">
        <v>215</v>
      </c>
      <c r="G168" s="236"/>
      <c r="H168" s="240">
        <v>76.292000000000002</v>
      </c>
      <c r="I168" s="241"/>
      <c r="J168" s="236"/>
      <c r="K168" s="236"/>
      <c r="L168" s="242"/>
      <c r="M168" s="243"/>
      <c r="N168" s="244"/>
      <c r="O168" s="244"/>
      <c r="P168" s="244"/>
      <c r="Q168" s="244"/>
      <c r="R168" s="244"/>
      <c r="S168" s="244"/>
      <c r="T168" s="245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46" t="s">
        <v>124</v>
      </c>
      <c r="AU168" s="246" t="s">
        <v>119</v>
      </c>
      <c r="AV168" s="13" t="s">
        <v>119</v>
      </c>
      <c r="AW168" s="13" t="s">
        <v>4</v>
      </c>
      <c r="AX168" s="13" t="s">
        <v>77</v>
      </c>
      <c r="AY168" s="246" t="s">
        <v>111</v>
      </c>
    </row>
    <row r="169" s="2" customFormat="1" ht="24.15" customHeight="1">
      <c r="A169" s="37"/>
      <c r="B169" s="38"/>
      <c r="C169" s="221" t="s">
        <v>216</v>
      </c>
      <c r="D169" s="221" t="s">
        <v>114</v>
      </c>
      <c r="E169" s="222" t="s">
        <v>217</v>
      </c>
      <c r="F169" s="223" t="s">
        <v>218</v>
      </c>
      <c r="G169" s="224" t="s">
        <v>174</v>
      </c>
      <c r="H169" s="225">
        <v>1.1439999999999999</v>
      </c>
      <c r="I169" s="226"/>
      <c r="J169" s="227">
        <f>ROUND(I169*H169,2)</f>
        <v>0</v>
      </c>
      <c r="K169" s="228"/>
      <c r="L169" s="43"/>
      <c r="M169" s="229" t="s">
        <v>1</v>
      </c>
      <c r="N169" s="230" t="s">
        <v>38</v>
      </c>
      <c r="O169" s="96"/>
      <c r="P169" s="231">
        <f>O169*H169</f>
        <v>0</v>
      </c>
      <c r="Q169" s="231">
        <v>0</v>
      </c>
      <c r="R169" s="231">
        <f>Q169*H169</f>
        <v>0</v>
      </c>
      <c r="S169" s="231">
        <v>0</v>
      </c>
      <c r="T169" s="232">
        <f>S169*H169</f>
        <v>0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R169" s="233" t="s">
        <v>195</v>
      </c>
      <c r="AT169" s="233" t="s">
        <v>114</v>
      </c>
      <c r="AU169" s="233" t="s">
        <v>119</v>
      </c>
      <c r="AY169" s="16" t="s">
        <v>111</v>
      </c>
      <c r="BE169" s="234">
        <f>IF(N169="základná",J169,0)</f>
        <v>0</v>
      </c>
      <c r="BF169" s="234">
        <f>IF(N169="znížená",J169,0)</f>
        <v>0</v>
      </c>
      <c r="BG169" s="234">
        <f>IF(N169="zákl. prenesená",J169,0)</f>
        <v>0</v>
      </c>
      <c r="BH169" s="234">
        <f>IF(N169="zníž. prenesená",J169,0)</f>
        <v>0</v>
      </c>
      <c r="BI169" s="234">
        <f>IF(N169="nulová",J169,0)</f>
        <v>0</v>
      </c>
      <c r="BJ169" s="16" t="s">
        <v>119</v>
      </c>
      <c r="BK169" s="234">
        <f>ROUND(I169*H169,2)</f>
        <v>0</v>
      </c>
      <c r="BL169" s="16" t="s">
        <v>195</v>
      </c>
      <c r="BM169" s="233" t="s">
        <v>219</v>
      </c>
    </row>
    <row r="170" s="12" customFormat="1" ht="22.8" customHeight="1">
      <c r="A170" s="12"/>
      <c r="B170" s="205"/>
      <c r="C170" s="206"/>
      <c r="D170" s="207" t="s">
        <v>71</v>
      </c>
      <c r="E170" s="219" t="s">
        <v>220</v>
      </c>
      <c r="F170" s="219" t="s">
        <v>221</v>
      </c>
      <c r="G170" s="206"/>
      <c r="H170" s="206"/>
      <c r="I170" s="209"/>
      <c r="J170" s="220">
        <f>BK170</f>
        <v>0</v>
      </c>
      <c r="K170" s="206"/>
      <c r="L170" s="211"/>
      <c r="M170" s="212"/>
      <c r="N170" s="213"/>
      <c r="O170" s="213"/>
      <c r="P170" s="214">
        <f>SUM(P171:P183)</f>
        <v>0</v>
      </c>
      <c r="Q170" s="213"/>
      <c r="R170" s="214">
        <f>SUM(R171:R183)</f>
        <v>0.35933100000000001</v>
      </c>
      <c r="S170" s="213"/>
      <c r="T170" s="215">
        <f>SUM(T171:T183)</f>
        <v>0</v>
      </c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R170" s="216" t="s">
        <v>119</v>
      </c>
      <c r="AT170" s="217" t="s">
        <v>71</v>
      </c>
      <c r="AU170" s="217" t="s">
        <v>77</v>
      </c>
      <c r="AY170" s="216" t="s">
        <v>111</v>
      </c>
      <c r="BK170" s="218">
        <f>SUM(BK171:BK183)</f>
        <v>0</v>
      </c>
    </row>
    <row r="171" s="2" customFormat="1" ht="16.5" customHeight="1">
      <c r="A171" s="37"/>
      <c r="B171" s="38"/>
      <c r="C171" s="221" t="s">
        <v>7</v>
      </c>
      <c r="D171" s="221" t="s">
        <v>114</v>
      </c>
      <c r="E171" s="222" t="s">
        <v>222</v>
      </c>
      <c r="F171" s="223" t="s">
        <v>223</v>
      </c>
      <c r="G171" s="224" t="s">
        <v>117</v>
      </c>
      <c r="H171" s="225">
        <v>75</v>
      </c>
      <c r="I171" s="226"/>
      <c r="J171" s="227">
        <f>ROUND(I171*H171,2)</f>
        <v>0</v>
      </c>
      <c r="K171" s="228"/>
      <c r="L171" s="43"/>
      <c r="M171" s="229" t="s">
        <v>1</v>
      </c>
      <c r="N171" s="230" t="s">
        <v>38</v>
      </c>
      <c r="O171" s="96"/>
      <c r="P171" s="231">
        <f>O171*H171</f>
        <v>0</v>
      </c>
      <c r="Q171" s="231">
        <v>0</v>
      </c>
      <c r="R171" s="231">
        <f>Q171*H171</f>
        <v>0</v>
      </c>
      <c r="S171" s="231">
        <v>0</v>
      </c>
      <c r="T171" s="232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33" t="s">
        <v>195</v>
      </c>
      <c r="AT171" s="233" t="s">
        <v>114</v>
      </c>
      <c r="AU171" s="233" t="s">
        <v>119</v>
      </c>
      <c r="AY171" s="16" t="s">
        <v>111</v>
      </c>
      <c r="BE171" s="234">
        <f>IF(N171="základná",J171,0)</f>
        <v>0</v>
      </c>
      <c r="BF171" s="234">
        <f>IF(N171="znížená",J171,0)</f>
        <v>0</v>
      </c>
      <c r="BG171" s="234">
        <f>IF(N171="zákl. prenesená",J171,0)</f>
        <v>0</v>
      </c>
      <c r="BH171" s="234">
        <f>IF(N171="zníž. prenesená",J171,0)</f>
        <v>0</v>
      </c>
      <c r="BI171" s="234">
        <f>IF(N171="nulová",J171,0)</f>
        <v>0</v>
      </c>
      <c r="BJ171" s="16" t="s">
        <v>119</v>
      </c>
      <c r="BK171" s="234">
        <f>ROUND(I171*H171,2)</f>
        <v>0</v>
      </c>
      <c r="BL171" s="16" t="s">
        <v>195</v>
      </c>
      <c r="BM171" s="233" t="s">
        <v>224</v>
      </c>
    </row>
    <row r="172" s="2" customFormat="1" ht="24.15" customHeight="1">
      <c r="A172" s="37"/>
      <c r="B172" s="38"/>
      <c r="C172" s="258" t="s">
        <v>13</v>
      </c>
      <c r="D172" s="258" t="s">
        <v>210</v>
      </c>
      <c r="E172" s="259" t="s">
        <v>225</v>
      </c>
      <c r="F172" s="260" t="s">
        <v>226</v>
      </c>
      <c r="G172" s="261" t="s">
        <v>117</v>
      </c>
      <c r="H172" s="262">
        <v>78.75</v>
      </c>
      <c r="I172" s="263"/>
      <c r="J172" s="264">
        <f>ROUND(I172*H172,2)</f>
        <v>0</v>
      </c>
      <c r="K172" s="265"/>
      <c r="L172" s="266"/>
      <c r="M172" s="267" t="s">
        <v>1</v>
      </c>
      <c r="N172" s="268" t="s">
        <v>38</v>
      </c>
      <c r="O172" s="96"/>
      <c r="P172" s="231">
        <f>O172*H172</f>
        <v>0</v>
      </c>
      <c r="Q172" s="231">
        <v>0.00382</v>
      </c>
      <c r="R172" s="231">
        <f>Q172*H172</f>
        <v>0.30082500000000001</v>
      </c>
      <c r="S172" s="231">
        <v>0</v>
      </c>
      <c r="T172" s="232">
        <f>S172*H172</f>
        <v>0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R172" s="233" t="s">
        <v>213</v>
      </c>
      <c r="AT172" s="233" t="s">
        <v>210</v>
      </c>
      <c r="AU172" s="233" t="s">
        <v>119</v>
      </c>
      <c r="AY172" s="16" t="s">
        <v>111</v>
      </c>
      <c r="BE172" s="234">
        <f>IF(N172="základná",J172,0)</f>
        <v>0</v>
      </c>
      <c r="BF172" s="234">
        <f>IF(N172="znížená",J172,0)</f>
        <v>0</v>
      </c>
      <c r="BG172" s="234">
        <f>IF(N172="zákl. prenesená",J172,0)</f>
        <v>0</v>
      </c>
      <c r="BH172" s="234">
        <f>IF(N172="zníž. prenesená",J172,0)</f>
        <v>0</v>
      </c>
      <c r="BI172" s="234">
        <f>IF(N172="nulová",J172,0)</f>
        <v>0</v>
      </c>
      <c r="BJ172" s="16" t="s">
        <v>119</v>
      </c>
      <c r="BK172" s="234">
        <f>ROUND(I172*H172,2)</f>
        <v>0</v>
      </c>
      <c r="BL172" s="16" t="s">
        <v>195</v>
      </c>
      <c r="BM172" s="233" t="s">
        <v>227</v>
      </c>
    </row>
    <row r="173" s="13" customFormat="1">
      <c r="A173" s="13"/>
      <c r="B173" s="235"/>
      <c r="C173" s="236"/>
      <c r="D173" s="237" t="s">
        <v>124</v>
      </c>
      <c r="E173" s="236"/>
      <c r="F173" s="239" t="s">
        <v>228</v>
      </c>
      <c r="G173" s="236"/>
      <c r="H173" s="240">
        <v>78.75</v>
      </c>
      <c r="I173" s="241"/>
      <c r="J173" s="236"/>
      <c r="K173" s="236"/>
      <c r="L173" s="242"/>
      <c r="M173" s="243"/>
      <c r="N173" s="244"/>
      <c r="O173" s="244"/>
      <c r="P173" s="244"/>
      <c r="Q173" s="244"/>
      <c r="R173" s="244"/>
      <c r="S173" s="244"/>
      <c r="T173" s="245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46" t="s">
        <v>124</v>
      </c>
      <c r="AU173" s="246" t="s">
        <v>119</v>
      </c>
      <c r="AV173" s="13" t="s">
        <v>119</v>
      </c>
      <c r="AW173" s="13" t="s">
        <v>4</v>
      </c>
      <c r="AX173" s="13" t="s">
        <v>77</v>
      </c>
      <c r="AY173" s="246" t="s">
        <v>111</v>
      </c>
    </row>
    <row r="174" s="2" customFormat="1" ht="24.15" customHeight="1">
      <c r="A174" s="37"/>
      <c r="B174" s="38"/>
      <c r="C174" s="221" t="s">
        <v>229</v>
      </c>
      <c r="D174" s="221" t="s">
        <v>114</v>
      </c>
      <c r="E174" s="222" t="s">
        <v>230</v>
      </c>
      <c r="F174" s="223" t="s">
        <v>231</v>
      </c>
      <c r="G174" s="224" t="s">
        <v>117</v>
      </c>
      <c r="H174" s="225">
        <v>75</v>
      </c>
      <c r="I174" s="226"/>
      <c r="J174" s="227">
        <f>ROUND(I174*H174,2)</f>
        <v>0</v>
      </c>
      <c r="K174" s="228"/>
      <c r="L174" s="43"/>
      <c r="M174" s="229" t="s">
        <v>1</v>
      </c>
      <c r="N174" s="230" t="s">
        <v>38</v>
      </c>
      <c r="O174" s="96"/>
      <c r="P174" s="231">
        <f>O174*H174</f>
        <v>0</v>
      </c>
      <c r="Q174" s="231">
        <v>5.5999999999999999E-05</v>
      </c>
      <c r="R174" s="231">
        <f>Q174*H174</f>
        <v>0.0041999999999999997</v>
      </c>
      <c r="S174" s="231">
        <v>0</v>
      </c>
      <c r="T174" s="232">
        <f>S174*H174</f>
        <v>0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R174" s="233" t="s">
        <v>195</v>
      </c>
      <c r="AT174" s="233" t="s">
        <v>114</v>
      </c>
      <c r="AU174" s="233" t="s">
        <v>119</v>
      </c>
      <c r="AY174" s="16" t="s">
        <v>111</v>
      </c>
      <c r="BE174" s="234">
        <f>IF(N174="základná",J174,0)</f>
        <v>0</v>
      </c>
      <c r="BF174" s="234">
        <f>IF(N174="znížená",J174,0)</f>
        <v>0</v>
      </c>
      <c r="BG174" s="234">
        <f>IF(N174="zákl. prenesená",J174,0)</f>
        <v>0</v>
      </c>
      <c r="BH174" s="234">
        <f>IF(N174="zníž. prenesená",J174,0)</f>
        <v>0</v>
      </c>
      <c r="BI174" s="234">
        <f>IF(N174="nulová",J174,0)</f>
        <v>0</v>
      </c>
      <c r="BJ174" s="16" t="s">
        <v>119</v>
      </c>
      <c r="BK174" s="234">
        <f>ROUND(I174*H174,2)</f>
        <v>0</v>
      </c>
      <c r="BL174" s="16" t="s">
        <v>195</v>
      </c>
      <c r="BM174" s="233" t="s">
        <v>232</v>
      </c>
    </row>
    <row r="175" s="2" customFormat="1" ht="24.15" customHeight="1">
      <c r="A175" s="37"/>
      <c r="B175" s="38"/>
      <c r="C175" s="258" t="s">
        <v>233</v>
      </c>
      <c r="D175" s="258" t="s">
        <v>210</v>
      </c>
      <c r="E175" s="259" t="s">
        <v>234</v>
      </c>
      <c r="F175" s="260" t="s">
        <v>235</v>
      </c>
      <c r="G175" s="261" t="s">
        <v>236</v>
      </c>
      <c r="H175" s="262">
        <v>3</v>
      </c>
      <c r="I175" s="263"/>
      <c r="J175" s="264">
        <f>ROUND(I175*H175,2)</f>
        <v>0</v>
      </c>
      <c r="K175" s="265"/>
      <c r="L175" s="266"/>
      <c r="M175" s="267" t="s">
        <v>1</v>
      </c>
      <c r="N175" s="268" t="s">
        <v>38</v>
      </c>
      <c r="O175" s="96"/>
      <c r="P175" s="231">
        <f>O175*H175</f>
        <v>0</v>
      </c>
      <c r="Q175" s="231">
        <v>0.00059999999999999995</v>
      </c>
      <c r="R175" s="231">
        <f>Q175*H175</f>
        <v>0.0018</v>
      </c>
      <c r="S175" s="231">
        <v>0</v>
      </c>
      <c r="T175" s="232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33" t="s">
        <v>213</v>
      </c>
      <c r="AT175" s="233" t="s">
        <v>210</v>
      </c>
      <c r="AU175" s="233" t="s">
        <v>119</v>
      </c>
      <c r="AY175" s="16" t="s">
        <v>111</v>
      </c>
      <c r="BE175" s="234">
        <f>IF(N175="základná",J175,0)</f>
        <v>0</v>
      </c>
      <c r="BF175" s="234">
        <f>IF(N175="znížená",J175,0)</f>
        <v>0</v>
      </c>
      <c r="BG175" s="234">
        <f>IF(N175="zákl. prenesená",J175,0)</f>
        <v>0</v>
      </c>
      <c r="BH175" s="234">
        <f>IF(N175="zníž. prenesená",J175,0)</f>
        <v>0</v>
      </c>
      <c r="BI175" s="234">
        <f>IF(N175="nulová",J175,0)</f>
        <v>0</v>
      </c>
      <c r="BJ175" s="16" t="s">
        <v>119</v>
      </c>
      <c r="BK175" s="234">
        <f>ROUND(I175*H175,2)</f>
        <v>0</v>
      </c>
      <c r="BL175" s="16" t="s">
        <v>195</v>
      </c>
      <c r="BM175" s="233" t="s">
        <v>237</v>
      </c>
    </row>
    <row r="176" s="2" customFormat="1" ht="24.15" customHeight="1">
      <c r="A176" s="37"/>
      <c r="B176" s="38"/>
      <c r="C176" s="258" t="s">
        <v>238</v>
      </c>
      <c r="D176" s="258" t="s">
        <v>210</v>
      </c>
      <c r="E176" s="259" t="s">
        <v>239</v>
      </c>
      <c r="F176" s="260" t="s">
        <v>240</v>
      </c>
      <c r="G176" s="261" t="s">
        <v>236</v>
      </c>
      <c r="H176" s="262">
        <v>2</v>
      </c>
      <c r="I176" s="263"/>
      <c r="J176" s="264">
        <f>ROUND(I176*H176,2)</f>
        <v>0</v>
      </c>
      <c r="K176" s="265"/>
      <c r="L176" s="266"/>
      <c r="M176" s="267" t="s">
        <v>1</v>
      </c>
      <c r="N176" s="268" t="s">
        <v>38</v>
      </c>
      <c r="O176" s="96"/>
      <c r="P176" s="231">
        <f>O176*H176</f>
        <v>0</v>
      </c>
      <c r="Q176" s="231">
        <v>0.00089999999999999998</v>
      </c>
      <c r="R176" s="231">
        <f>Q176*H176</f>
        <v>0.0018</v>
      </c>
      <c r="S176" s="231">
        <v>0</v>
      </c>
      <c r="T176" s="232">
        <f>S176*H176</f>
        <v>0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R176" s="233" t="s">
        <v>213</v>
      </c>
      <c r="AT176" s="233" t="s">
        <v>210</v>
      </c>
      <c r="AU176" s="233" t="s">
        <v>119</v>
      </c>
      <c r="AY176" s="16" t="s">
        <v>111</v>
      </c>
      <c r="BE176" s="234">
        <f>IF(N176="základná",J176,0)</f>
        <v>0</v>
      </c>
      <c r="BF176" s="234">
        <f>IF(N176="znížená",J176,0)</f>
        <v>0</v>
      </c>
      <c r="BG176" s="234">
        <f>IF(N176="zákl. prenesená",J176,0)</f>
        <v>0</v>
      </c>
      <c r="BH176" s="234">
        <f>IF(N176="zníž. prenesená",J176,0)</f>
        <v>0</v>
      </c>
      <c r="BI176" s="234">
        <f>IF(N176="nulová",J176,0)</f>
        <v>0</v>
      </c>
      <c r="BJ176" s="16" t="s">
        <v>119</v>
      </c>
      <c r="BK176" s="234">
        <f>ROUND(I176*H176,2)</f>
        <v>0</v>
      </c>
      <c r="BL176" s="16" t="s">
        <v>195</v>
      </c>
      <c r="BM176" s="233" t="s">
        <v>241</v>
      </c>
    </row>
    <row r="177" s="2" customFormat="1" ht="24.15" customHeight="1">
      <c r="A177" s="37"/>
      <c r="B177" s="38"/>
      <c r="C177" s="258" t="s">
        <v>242</v>
      </c>
      <c r="D177" s="258" t="s">
        <v>210</v>
      </c>
      <c r="E177" s="259" t="s">
        <v>243</v>
      </c>
      <c r="F177" s="260" t="s">
        <v>244</v>
      </c>
      <c r="G177" s="261" t="s">
        <v>152</v>
      </c>
      <c r="H177" s="262">
        <v>75</v>
      </c>
      <c r="I177" s="263"/>
      <c r="J177" s="264">
        <f>ROUND(I177*H177,2)</f>
        <v>0</v>
      </c>
      <c r="K177" s="265"/>
      <c r="L177" s="266"/>
      <c r="M177" s="267" t="s">
        <v>1</v>
      </c>
      <c r="N177" s="268" t="s">
        <v>38</v>
      </c>
      <c r="O177" s="96"/>
      <c r="P177" s="231">
        <f>O177*H177</f>
        <v>0</v>
      </c>
      <c r="Q177" s="231">
        <v>0.00029</v>
      </c>
      <c r="R177" s="231">
        <f>Q177*H177</f>
        <v>0.021749999999999999</v>
      </c>
      <c r="S177" s="231">
        <v>0</v>
      </c>
      <c r="T177" s="232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33" t="s">
        <v>213</v>
      </c>
      <c r="AT177" s="233" t="s">
        <v>210</v>
      </c>
      <c r="AU177" s="233" t="s">
        <v>119</v>
      </c>
      <c r="AY177" s="16" t="s">
        <v>111</v>
      </c>
      <c r="BE177" s="234">
        <f>IF(N177="základná",J177,0)</f>
        <v>0</v>
      </c>
      <c r="BF177" s="234">
        <f>IF(N177="znížená",J177,0)</f>
        <v>0</v>
      </c>
      <c r="BG177" s="234">
        <f>IF(N177="zákl. prenesená",J177,0)</f>
        <v>0</v>
      </c>
      <c r="BH177" s="234">
        <f>IF(N177="zníž. prenesená",J177,0)</f>
        <v>0</v>
      </c>
      <c r="BI177" s="234">
        <f>IF(N177="nulová",J177,0)</f>
        <v>0</v>
      </c>
      <c r="BJ177" s="16" t="s">
        <v>119</v>
      </c>
      <c r="BK177" s="234">
        <f>ROUND(I177*H177,2)</f>
        <v>0</v>
      </c>
      <c r="BL177" s="16" t="s">
        <v>195</v>
      </c>
      <c r="BM177" s="233" t="s">
        <v>245</v>
      </c>
    </row>
    <row r="178" s="2" customFormat="1" ht="33" customHeight="1">
      <c r="A178" s="37"/>
      <c r="B178" s="38"/>
      <c r="C178" s="258" t="s">
        <v>246</v>
      </c>
      <c r="D178" s="258" t="s">
        <v>210</v>
      </c>
      <c r="E178" s="259" t="s">
        <v>247</v>
      </c>
      <c r="F178" s="260" t="s">
        <v>248</v>
      </c>
      <c r="G178" s="261" t="s">
        <v>152</v>
      </c>
      <c r="H178" s="262">
        <v>75</v>
      </c>
      <c r="I178" s="263"/>
      <c r="J178" s="264">
        <f>ROUND(I178*H178,2)</f>
        <v>0</v>
      </c>
      <c r="K178" s="265"/>
      <c r="L178" s="266"/>
      <c r="M178" s="267" t="s">
        <v>1</v>
      </c>
      <c r="N178" s="268" t="s">
        <v>38</v>
      </c>
      <c r="O178" s="96"/>
      <c r="P178" s="231">
        <f>O178*H178</f>
        <v>0</v>
      </c>
      <c r="Q178" s="231">
        <v>0.00025000000000000001</v>
      </c>
      <c r="R178" s="231">
        <f>Q178*H178</f>
        <v>0.018749999999999999</v>
      </c>
      <c r="S178" s="231">
        <v>0</v>
      </c>
      <c r="T178" s="232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33" t="s">
        <v>213</v>
      </c>
      <c r="AT178" s="233" t="s">
        <v>210</v>
      </c>
      <c r="AU178" s="233" t="s">
        <v>119</v>
      </c>
      <c r="AY178" s="16" t="s">
        <v>111</v>
      </c>
      <c r="BE178" s="234">
        <f>IF(N178="základná",J178,0)</f>
        <v>0</v>
      </c>
      <c r="BF178" s="234">
        <f>IF(N178="znížená",J178,0)</f>
        <v>0</v>
      </c>
      <c r="BG178" s="234">
        <f>IF(N178="zákl. prenesená",J178,0)</f>
        <v>0</v>
      </c>
      <c r="BH178" s="234">
        <f>IF(N178="zníž. prenesená",J178,0)</f>
        <v>0</v>
      </c>
      <c r="BI178" s="234">
        <f>IF(N178="nulová",J178,0)</f>
        <v>0</v>
      </c>
      <c r="BJ178" s="16" t="s">
        <v>119</v>
      </c>
      <c r="BK178" s="234">
        <f>ROUND(I178*H178,2)</f>
        <v>0</v>
      </c>
      <c r="BL178" s="16" t="s">
        <v>195</v>
      </c>
      <c r="BM178" s="233" t="s">
        <v>249</v>
      </c>
    </row>
    <row r="179" s="2" customFormat="1" ht="24.15" customHeight="1">
      <c r="A179" s="37"/>
      <c r="B179" s="38"/>
      <c r="C179" s="258" t="s">
        <v>250</v>
      </c>
      <c r="D179" s="258" t="s">
        <v>210</v>
      </c>
      <c r="E179" s="259" t="s">
        <v>251</v>
      </c>
      <c r="F179" s="260" t="s">
        <v>252</v>
      </c>
      <c r="G179" s="261" t="s">
        <v>152</v>
      </c>
      <c r="H179" s="262">
        <v>48.600000000000001</v>
      </c>
      <c r="I179" s="263"/>
      <c r="J179" s="264">
        <f>ROUND(I179*H179,2)</f>
        <v>0</v>
      </c>
      <c r="K179" s="265"/>
      <c r="L179" s="266"/>
      <c r="M179" s="267" t="s">
        <v>1</v>
      </c>
      <c r="N179" s="268" t="s">
        <v>38</v>
      </c>
      <c r="O179" s="96"/>
      <c r="P179" s="231">
        <f>O179*H179</f>
        <v>0</v>
      </c>
      <c r="Q179" s="231">
        <v>0.00021000000000000001</v>
      </c>
      <c r="R179" s="231">
        <f>Q179*H179</f>
        <v>0.010206000000000002</v>
      </c>
      <c r="S179" s="231">
        <v>0</v>
      </c>
      <c r="T179" s="232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33" t="s">
        <v>213</v>
      </c>
      <c r="AT179" s="233" t="s">
        <v>210</v>
      </c>
      <c r="AU179" s="233" t="s">
        <v>119</v>
      </c>
      <c r="AY179" s="16" t="s">
        <v>111</v>
      </c>
      <c r="BE179" s="234">
        <f>IF(N179="základná",J179,0)</f>
        <v>0</v>
      </c>
      <c r="BF179" s="234">
        <f>IF(N179="znížená",J179,0)</f>
        <v>0</v>
      </c>
      <c r="BG179" s="234">
        <f>IF(N179="zákl. prenesená",J179,0)</f>
        <v>0</v>
      </c>
      <c r="BH179" s="234">
        <f>IF(N179="zníž. prenesená",J179,0)</f>
        <v>0</v>
      </c>
      <c r="BI179" s="234">
        <f>IF(N179="nulová",J179,0)</f>
        <v>0</v>
      </c>
      <c r="BJ179" s="16" t="s">
        <v>119</v>
      </c>
      <c r="BK179" s="234">
        <f>ROUND(I179*H179,2)</f>
        <v>0</v>
      </c>
      <c r="BL179" s="16" t="s">
        <v>195</v>
      </c>
      <c r="BM179" s="233" t="s">
        <v>253</v>
      </c>
    </row>
    <row r="180" s="13" customFormat="1">
      <c r="A180" s="13"/>
      <c r="B180" s="235"/>
      <c r="C180" s="236"/>
      <c r="D180" s="237" t="s">
        <v>124</v>
      </c>
      <c r="E180" s="238" t="s">
        <v>1</v>
      </c>
      <c r="F180" s="239" t="s">
        <v>254</v>
      </c>
      <c r="G180" s="236"/>
      <c r="H180" s="240">
        <v>18.800000000000001</v>
      </c>
      <c r="I180" s="241"/>
      <c r="J180" s="236"/>
      <c r="K180" s="236"/>
      <c r="L180" s="242"/>
      <c r="M180" s="243"/>
      <c r="N180" s="244"/>
      <c r="O180" s="244"/>
      <c r="P180" s="244"/>
      <c r="Q180" s="244"/>
      <c r="R180" s="244"/>
      <c r="S180" s="244"/>
      <c r="T180" s="245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46" t="s">
        <v>124</v>
      </c>
      <c r="AU180" s="246" t="s">
        <v>119</v>
      </c>
      <c r="AV180" s="13" t="s">
        <v>119</v>
      </c>
      <c r="AW180" s="13" t="s">
        <v>29</v>
      </c>
      <c r="AX180" s="13" t="s">
        <v>72</v>
      </c>
      <c r="AY180" s="246" t="s">
        <v>111</v>
      </c>
    </row>
    <row r="181" s="13" customFormat="1">
      <c r="A181" s="13"/>
      <c r="B181" s="235"/>
      <c r="C181" s="236"/>
      <c r="D181" s="237" t="s">
        <v>124</v>
      </c>
      <c r="E181" s="238" t="s">
        <v>1</v>
      </c>
      <c r="F181" s="239" t="s">
        <v>255</v>
      </c>
      <c r="G181" s="236"/>
      <c r="H181" s="240">
        <v>29.800000000000001</v>
      </c>
      <c r="I181" s="241"/>
      <c r="J181" s="236"/>
      <c r="K181" s="236"/>
      <c r="L181" s="242"/>
      <c r="M181" s="243"/>
      <c r="N181" s="244"/>
      <c r="O181" s="244"/>
      <c r="P181" s="244"/>
      <c r="Q181" s="244"/>
      <c r="R181" s="244"/>
      <c r="S181" s="244"/>
      <c r="T181" s="245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46" t="s">
        <v>124</v>
      </c>
      <c r="AU181" s="246" t="s">
        <v>119</v>
      </c>
      <c r="AV181" s="13" t="s">
        <v>119</v>
      </c>
      <c r="AW181" s="13" t="s">
        <v>29</v>
      </c>
      <c r="AX181" s="13" t="s">
        <v>72</v>
      </c>
      <c r="AY181" s="246" t="s">
        <v>111</v>
      </c>
    </row>
    <row r="182" s="14" customFormat="1">
      <c r="A182" s="14"/>
      <c r="B182" s="247"/>
      <c r="C182" s="248"/>
      <c r="D182" s="237" t="s">
        <v>124</v>
      </c>
      <c r="E182" s="249" t="s">
        <v>1</v>
      </c>
      <c r="F182" s="250" t="s">
        <v>138</v>
      </c>
      <c r="G182" s="248"/>
      <c r="H182" s="251">
        <v>48.600000000000001</v>
      </c>
      <c r="I182" s="252"/>
      <c r="J182" s="248"/>
      <c r="K182" s="248"/>
      <c r="L182" s="253"/>
      <c r="M182" s="254"/>
      <c r="N182" s="255"/>
      <c r="O182" s="255"/>
      <c r="P182" s="255"/>
      <c r="Q182" s="255"/>
      <c r="R182" s="255"/>
      <c r="S182" s="255"/>
      <c r="T182" s="256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T182" s="257" t="s">
        <v>124</v>
      </c>
      <c r="AU182" s="257" t="s">
        <v>119</v>
      </c>
      <c r="AV182" s="14" t="s">
        <v>118</v>
      </c>
      <c r="AW182" s="14" t="s">
        <v>29</v>
      </c>
      <c r="AX182" s="14" t="s">
        <v>77</v>
      </c>
      <c r="AY182" s="257" t="s">
        <v>111</v>
      </c>
    </row>
    <row r="183" s="2" customFormat="1" ht="24.15" customHeight="1">
      <c r="A183" s="37"/>
      <c r="B183" s="38"/>
      <c r="C183" s="221" t="s">
        <v>256</v>
      </c>
      <c r="D183" s="221" t="s">
        <v>114</v>
      </c>
      <c r="E183" s="222" t="s">
        <v>257</v>
      </c>
      <c r="F183" s="223" t="s">
        <v>258</v>
      </c>
      <c r="G183" s="224" t="s">
        <v>174</v>
      </c>
      <c r="H183" s="225">
        <v>0.35899999999999999</v>
      </c>
      <c r="I183" s="226"/>
      <c r="J183" s="227">
        <f>ROUND(I183*H183,2)</f>
        <v>0</v>
      </c>
      <c r="K183" s="228"/>
      <c r="L183" s="43"/>
      <c r="M183" s="229" t="s">
        <v>1</v>
      </c>
      <c r="N183" s="230" t="s">
        <v>38</v>
      </c>
      <c r="O183" s="96"/>
      <c r="P183" s="231">
        <f>O183*H183</f>
        <v>0</v>
      </c>
      <c r="Q183" s="231">
        <v>0</v>
      </c>
      <c r="R183" s="231">
        <f>Q183*H183</f>
        <v>0</v>
      </c>
      <c r="S183" s="231">
        <v>0</v>
      </c>
      <c r="T183" s="232">
        <f>S183*H183</f>
        <v>0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R183" s="233" t="s">
        <v>195</v>
      </c>
      <c r="AT183" s="233" t="s">
        <v>114</v>
      </c>
      <c r="AU183" s="233" t="s">
        <v>119</v>
      </c>
      <c r="AY183" s="16" t="s">
        <v>111</v>
      </c>
      <c r="BE183" s="234">
        <f>IF(N183="základná",J183,0)</f>
        <v>0</v>
      </c>
      <c r="BF183" s="234">
        <f>IF(N183="znížená",J183,0)</f>
        <v>0</v>
      </c>
      <c r="BG183" s="234">
        <f>IF(N183="zákl. prenesená",J183,0)</f>
        <v>0</v>
      </c>
      <c r="BH183" s="234">
        <f>IF(N183="zníž. prenesená",J183,0)</f>
        <v>0</v>
      </c>
      <c r="BI183" s="234">
        <f>IF(N183="nulová",J183,0)</f>
        <v>0</v>
      </c>
      <c r="BJ183" s="16" t="s">
        <v>119</v>
      </c>
      <c r="BK183" s="234">
        <f>ROUND(I183*H183,2)</f>
        <v>0</v>
      </c>
      <c r="BL183" s="16" t="s">
        <v>195</v>
      </c>
      <c r="BM183" s="233" t="s">
        <v>259</v>
      </c>
    </row>
    <row r="184" s="12" customFormat="1" ht="22.8" customHeight="1">
      <c r="A184" s="12"/>
      <c r="B184" s="205"/>
      <c r="C184" s="206"/>
      <c r="D184" s="207" t="s">
        <v>71</v>
      </c>
      <c r="E184" s="219" t="s">
        <v>260</v>
      </c>
      <c r="F184" s="219" t="s">
        <v>261</v>
      </c>
      <c r="G184" s="206"/>
      <c r="H184" s="206"/>
      <c r="I184" s="209"/>
      <c r="J184" s="220">
        <f>BK184</f>
        <v>0</v>
      </c>
      <c r="K184" s="206"/>
      <c r="L184" s="211"/>
      <c r="M184" s="212"/>
      <c r="N184" s="213"/>
      <c r="O184" s="213"/>
      <c r="P184" s="214">
        <f>SUM(P185:P193)</f>
        <v>0</v>
      </c>
      <c r="Q184" s="213"/>
      <c r="R184" s="214">
        <f>SUM(R185:R193)</f>
        <v>1.0159911999999998</v>
      </c>
      <c r="S184" s="213"/>
      <c r="T184" s="215">
        <f>SUM(T185:T193)</f>
        <v>0</v>
      </c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R184" s="216" t="s">
        <v>119</v>
      </c>
      <c r="AT184" s="217" t="s">
        <v>71</v>
      </c>
      <c r="AU184" s="217" t="s">
        <v>77</v>
      </c>
      <c r="AY184" s="216" t="s">
        <v>111</v>
      </c>
      <c r="BK184" s="218">
        <f>SUM(BK185:BK193)</f>
        <v>0</v>
      </c>
    </row>
    <row r="185" s="2" customFormat="1" ht="24.15" customHeight="1">
      <c r="A185" s="37"/>
      <c r="B185" s="38"/>
      <c r="C185" s="221" t="s">
        <v>262</v>
      </c>
      <c r="D185" s="221" t="s">
        <v>114</v>
      </c>
      <c r="E185" s="222" t="s">
        <v>263</v>
      </c>
      <c r="F185" s="223" t="s">
        <v>264</v>
      </c>
      <c r="G185" s="224" t="s">
        <v>152</v>
      </c>
      <c r="H185" s="225">
        <v>58.659999999999997</v>
      </c>
      <c r="I185" s="226"/>
      <c r="J185" s="227">
        <f>ROUND(I185*H185,2)</f>
        <v>0</v>
      </c>
      <c r="K185" s="228"/>
      <c r="L185" s="43"/>
      <c r="M185" s="229" t="s">
        <v>1</v>
      </c>
      <c r="N185" s="230" t="s">
        <v>38</v>
      </c>
      <c r="O185" s="96"/>
      <c r="P185" s="231">
        <f>O185*H185</f>
        <v>0</v>
      </c>
      <c r="Q185" s="231">
        <v>0.00022000000000000001</v>
      </c>
      <c r="R185" s="231">
        <f>Q185*H185</f>
        <v>0.0129052</v>
      </c>
      <c r="S185" s="231">
        <v>0</v>
      </c>
      <c r="T185" s="232">
        <f>S185*H185</f>
        <v>0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R185" s="233" t="s">
        <v>195</v>
      </c>
      <c r="AT185" s="233" t="s">
        <v>114</v>
      </c>
      <c r="AU185" s="233" t="s">
        <v>119</v>
      </c>
      <c r="AY185" s="16" t="s">
        <v>111</v>
      </c>
      <c r="BE185" s="234">
        <f>IF(N185="základná",J185,0)</f>
        <v>0</v>
      </c>
      <c r="BF185" s="234">
        <f>IF(N185="znížená",J185,0)</f>
        <v>0</v>
      </c>
      <c r="BG185" s="234">
        <f>IF(N185="zákl. prenesená",J185,0)</f>
        <v>0</v>
      </c>
      <c r="BH185" s="234">
        <f>IF(N185="zníž. prenesená",J185,0)</f>
        <v>0</v>
      </c>
      <c r="BI185" s="234">
        <f>IF(N185="nulová",J185,0)</f>
        <v>0</v>
      </c>
      <c r="BJ185" s="16" t="s">
        <v>119</v>
      </c>
      <c r="BK185" s="234">
        <f>ROUND(I185*H185,2)</f>
        <v>0</v>
      </c>
      <c r="BL185" s="16" t="s">
        <v>195</v>
      </c>
      <c r="BM185" s="233" t="s">
        <v>265</v>
      </c>
    </row>
    <row r="186" s="13" customFormat="1">
      <c r="A186" s="13"/>
      <c r="B186" s="235"/>
      <c r="C186" s="236"/>
      <c r="D186" s="237" t="s">
        <v>124</v>
      </c>
      <c r="E186" s="238" t="s">
        <v>1</v>
      </c>
      <c r="F186" s="239" t="s">
        <v>266</v>
      </c>
      <c r="G186" s="236"/>
      <c r="H186" s="240">
        <v>2.8599999999999999</v>
      </c>
      <c r="I186" s="241"/>
      <c r="J186" s="236"/>
      <c r="K186" s="236"/>
      <c r="L186" s="242"/>
      <c r="M186" s="243"/>
      <c r="N186" s="244"/>
      <c r="O186" s="244"/>
      <c r="P186" s="244"/>
      <c r="Q186" s="244"/>
      <c r="R186" s="244"/>
      <c r="S186" s="244"/>
      <c r="T186" s="245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46" t="s">
        <v>124</v>
      </c>
      <c r="AU186" s="246" t="s">
        <v>119</v>
      </c>
      <c r="AV186" s="13" t="s">
        <v>119</v>
      </c>
      <c r="AW186" s="13" t="s">
        <v>29</v>
      </c>
      <c r="AX186" s="13" t="s">
        <v>72</v>
      </c>
      <c r="AY186" s="246" t="s">
        <v>111</v>
      </c>
    </row>
    <row r="187" s="13" customFormat="1">
      <c r="A187" s="13"/>
      <c r="B187" s="235"/>
      <c r="C187" s="236"/>
      <c r="D187" s="237" t="s">
        <v>124</v>
      </c>
      <c r="E187" s="238" t="s">
        <v>1</v>
      </c>
      <c r="F187" s="239" t="s">
        <v>267</v>
      </c>
      <c r="G187" s="236"/>
      <c r="H187" s="240">
        <v>45.18</v>
      </c>
      <c r="I187" s="241"/>
      <c r="J187" s="236"/>
      <c r="K187" s="236"/>
      <c r="L187" s="242"/>
      <c r="M187" s="243"/>
      <c r="N187" s="244"/>
      <c r="O187" s="244"/>
      <c r="P187" s="244"/>
      <c r="Q187" s="244"/>
      <c r="R187" s="244"/>
      <c r="S187" s="244"/>
      <c r="T187" s="245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46" t="s">
        <v>124</v>
      </c>
      <c r="AU187" s="246" t="s">
        <v>119</v>
      </c>
      <c r="AV187" s="13" t="s">
        <v>119</v>
      </c>
      <c r="AW187" s="13" t="s">
        <v>29</v>
      </c>
      <c r="AX187" s="13" t="s">
        <v>72</v>
      </c>
      <c r="AY187" s="246" t="s">
        <v>111</v>
      </c>
    </row>
    <row r="188" s="13" customFormat="1">
      <c r="A188" s="13"/>
      <c r="B188" s="235"/>
      <c r="C188" s="236"/>
      <c r="D188" s="237" t="s">
        <v>124</v>
      </c>
      <c r="E188" s="238" t="s">
        <v>1</v>
      </c>
      <c r="F188" s="239" t="s">
        <v>268</v>
      </c>
      <c r="G188" s="236"/>
      <c r="H188" s="240">
        <v>10.619999999999999</v>
      </c>
      <c r="I188" s="241"/>
      <c r="J188" s="236"/>
      <c r="K188" s="236"/>
      <c r="L188" s="242"/>
      <c r="M188" s="243"/>
      <c r="N188" s="244"/>
      <c r="O188" s="244"/>
      <c r="P188" s="244"/>
      <c r="Q188" s="244"/>
      <c r="R188" s="244"/>
      <c r="S188" s="244"/>
      <c r="T188" s="245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46" t="s">
        <v>124</v>
      </c>
      <c r="AU188" s="246" t="s">
        <v>119</v>
      </c>
      <c r="AV188" s="13" t="s">
        <v>119</v>
      </c>
      <c r="AW188" s="13" t="s">
        <v>29</v>
      </c>
      <c r="AX188" s="13" t="s">
        <v>72</v>
      </c>
      <c r="AY188" s="246" t="s">
        <v>111</v>
      </c>
    </row>
    <row r="189" s="14" customFormat="1">
      <c r="A189" s="14"/>
      <c r="B189" s="247"/>
      <c r="C189" s="248"/>
      <c r="D189" s="237" t="s">
        <v>124</v>
      </c>
      <c r="E189" s="249" t="s">
        <v>1</v>
      </c>
      <c r="F189" s="250" t="s">
        <v>138</v>
      </c>
      <c r="G189" s="248"/>
      <c r="H189" s="251">
        <v>58.659999999999997</v>
      </c>
      <c r="I189" s="252"/>
      <c r="J189" s="248"/>
      <c r="K189" s="248"/>
      <c r="L189" s="253"/>
      <c r="M189" s="254"/>
      <c r="N189" s="255"/>
      <c r="O189" s="255"/>
      <c r="P189" s="255"/>
      <c r="Q189" s="255"/>
      <c r="R189" s="255"/>
      <c r="S189" s="255"/>
      <c r="T189" s="256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T189" s="257" t="s">
        <v>124</v>
      </c>
      <c r="AU189" s="257" t="s">
        <v>119</v>
      </c>
      <c r="AV189" s="14" t="s">
        <v>118</v>
      </c>
      <c r="AW189" s="14" t="s">
        <v>29</v>
      </c>
      <c r="AX189" s="14" t="s">
        <v>77</v>
      </c>
      <c r="AY189" s="257" t="s">
        <v>111</v>
      </c>
    </row>
    <row r="190" s="2" customFormat="1" ht="37.8" customHeight="1">
      <c r="A190" s="37"/>
      <c r="B190" s="38"/>
      <c r="C190" s="258" t="s">
        <v>269</v>
      </c>
      <c r="D190" s="258" t="s">
        <v>210</v>
      </c>
      <c r="E190" s="259" t="s">
        <v>270</v>
      </c>
      <c r="F190" s="260" t="s">
        <v>271</v>
      </c>
      <c r="G190" s="261" t="s">
        <v>152</v>
      </c>
      <c r="H190" s="262">
        <v>58.659999999999997</v>
      </c>
      <c r="I190" s="263"/>
      <c r="J190" s="264">
        <f>ROUND(I190*H190,2)</f>
        <v>0</v>
      </c>
      <c r="K190" s="265"/>
      <c r="L190" s="266"/>
      <c r="M190" s="267" t="s">
        <v>1</v>
      </c>
      <c r="N190" s="268" t="s">
        <v>38</v>
      </c>
      <c r="O190" s="96"/>
      <c r="P190" s="231">
        <f>O190*H190</f>
        <v>0</v>
      </c>
      <c r="Q190" s="231">
        <v>0.00010000000000000001</v>
      </c>
      <c r="R190" s="231">
        <f>Q190*H190</f>
        <v>0.0058659999999999997</v>
      </c>
      <c r="S190" s="231">
        <v>0</v>
      </c>
      <c r="T190" s="232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33" t="s">
        <v>213</v>
      </c>
      <c r="AT190" s="233" t="s">
        <v>210</v>
      </c>
      <c r="AU190" s="233" t="s">
        <v>119</v>
      </c>
      <c r="AY190" s="16" t="s">
        <v>111</v>
      </c>
      <c r="BE190" s="234">
        <f>IF(N190="základná",J190,0)</f>
        <v>0</v>
      </c>
      <c r="BF190" s="234">
        <f>IF(N190="znížená",J190,0)</f>
        <v>0</v>
      </c>
      <c r="BG190" s="234">
        <f>IF(N190="zákl. prenesená",J190,0)</f>
        <v>0</v>
      </c>
      <c r="BH190" s="234">
        <f>IF(N190="zníž. prenesená",J190,0)</f>
        <v>0</v>
      </c>
      <c r="BI190" s="234">
        <f>IF(N190="nulová",J190,0)</f>
        <v>0</v>
      </c>
      <c r="BJ190" s="16" t="s">
        <v>119</v>
      </c>
      <c r="BK190" s="234">
        <f>ROUND(I190*H190,2)</f>
        <v>0</v>
      </c>
      <c r="BL190" s="16" t="s">
        <v>195</v>
      </c>
      <c r="BM190" s="233" t="s">
        <v>272</v>
      </c>
    </row>
    <row r="191" s="2" customFormat="1" ht="37.8" customHeight="1">
      <c r="A191" s="37"/>
      <c r="B191" s="38"/>
      <c r="C191" s="258" t="s">
        <v>273</v>
      </c>
      <c r="D191" s="258" t="s">
        <v>210</v>
      </c>
      <c r="E191" s="259" t="s">
        <v>274</v>
      </c>
      <c r="F191" s="260" t="s">
        <v>275</v>
      </c>
      <c r="G191" s="261" t="s">
        <v>152</v>
      </c>
      <c r="H191" s="262">
        <v>58.659999999999997</v>
      </c>
      <c r="I191" s="263"/>
      <c r="J191" s="264">
        <f>ROUND(I191*H191,2)</f>
        <v>0</v>
      </c>
      <c r="K191" s="265"/>
      <c r="L191" s="266"/>
      <c r="M191" s="267" t="s">
        <v>1</v>
      </c>
      <c r="N191" s="268" t="s">
        <v>38</v>
      </c>
      <c r="O191" s="96"/>
      <c r="P191" s="231">
        <f>O191*H191</f>
        <v>0</v>
      </c>
      <c r="Q191" s="231">
        <v>0.00010000000000000001</v>
      </c>
      <c r="R191" s="231">
        <f>Q191*H191</f>
        <v>0.0058659999999999997</v>
      </c>
      <c r="S191" s="231">
        <v>0</v>
      </c>
      <c r="T191" s="232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33" t="s">
        <v>213</v>
      </c>
      <c r="AT191" s="233" t="s">
        <v>210</v>
      </c>
      <c r="AU191" s="233" t="s">
        <v>119</v>
      </c>
      <c r="AY191" s="16" t="s">
        <v>111</v>
      </c>
      <c r="BE191" s="234">
        <f>IF(N191="základná",J191,0)</f>
        <v>0</v>
      </c>
      <c r="BF191" s="234">
        <f>IF(N191="znížená",J191,0)</f>
        <v>0</v>
      </c>
      <c r="BG191" s="234">
        <f>IF(N191="zákl. prenesená",J191,0)</f>
        <v>0</v>
      </c>
      <c r="BH191" s="234">
        <f>IF(N191="zníž. prenesená",J191,0)</f>
        <v>0</v>
      </c>
      <c r="BI191" s="234">
        <f>IF(N191="nulová",J191,0)</f>
        <v>0</v>
      </c>
      <c r="BJ191" s="16" t="s">
        <v>119</v>
      </c>
      <c r="BK191" s="234">
        <f>ROUND(I191*H191,2)</f>
        <v>0</v>
      </c>
      <c r="BL191" s="16" t="s">
        <v>195</v>
      </c>
      <c r="BM191" s="233" t="s">
        <v>276</v>
      </c>
    </row>
    <row r="192" s="2" customFormat="1" ht="24.15" customHeight="1">
      <c r="A192" s="37"/>
      <c r="B192" s="38"/>
      <c r="C192" s="258" t="s">
        <v>213</v>
      </c>
      <c r="D192" s="258" t="s">
        <v>210</v>
      </c>
      <c r="E192" s="259" t="s">
        <v>277</v>
      </c>
      <c r="F192" s="260" t="s">
        <v>278</v>
      </c>
      <c r="G192" s="261" t="s">
        <v>152</v>
      </c>
      <c r="H192" s="262">
        <v>58.659999999999997</v>
      </c>
      <c r="I192" s="263"/>
      <c r="J192" s="264">
        <f>ROUND(I192*H192,2)</f>
        <v>0</v>
      </c>
      <c r="K192" s="265"/>
      <c r="L192" s="266"/>
      <c r="M192" s="267" t="s">
        <v>1</v>
      </c>
      <c r="N192" s="268" t="s">
        <v>38</v>
      </c>
      <c r="O192" s="96"/>
      <c r="P192" s="231">
        <f>O192*H192</f>
        <v>0</v>
      </c>
      <c r="Q192" s="231">
        <v>0.016899999999999998</v>
      </c>
      <c r="R192" s="231">
        <f>Q192*H192</f>
        <v>0.99135399999999985</v>
      </c>
      <c r="S192" s="231">
        <v>0</v>
      </c>
      <c r="T192" s="232">
        <f>S192*H192</f>
        <v>0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R192" s="233" t="s">
        <v>213</v>
      </c>
      <c r="AT192" s="233" t="s">
        <v>210</v>
      </c>
      <c r="AU192" s="233" t="s">
        <v>119</v>
      </c>
      <c r="AY192" s="16" t="s">
        <v>111</v>
      </c>
      <c r="BE192" s="234">
        <f>IF(N192="základná",J192,0)</f>
        <v>0</v>
      </c>
      <c r="BF192" s="234">
        <f>IF(N192="znížená",J192,0)</f>
        <v>0</v>
      </c>
      <c r="BG192" s="234">
        <f>IF(N192="zákl. prenesená",J192,0)</f>
        <v>0</v>
      </c>
      <c r="BH192" s="234">
        <f>IF(N192="zníž. prenesená",J192,0)</f>
        <v>0</v>
      </c>
      <c r="BI192" s="234">
        <f>IF(N192="nulová",J192,0)</f>
        <v>0</v>
      </c>
      <c r="BJ192" s="16" t="s">
        <v>119</v>
      </c>
      <c r="BK192" s="234">
        <f>ROUND(I192*H192,2)</f>
        <v>0</v>
      </c>
      <c r="BL192" s="16" t="s">
        <v>195</v>
      </c>
      <c r="BM192" s="233" t="s">
        <v>279</v>
      </c>
    </row>
    <row r="193" s="2" customFormat="1" ht="24.15" customHeight="1">
      <c r="A193" s="37"/>
      <c r="B193" s="38"/>
      <c r="C193" s="221" t="s">
        <v>280</v>
      </c>
      <c r="D193" s="221" t="s">
        <v>114</v>
      </c>
      <c r="E193" s="222" t="s">
        <v>281</v>
      </c>
      <c r="F193" s="223" t="s">
        <v>282</v>
      </c>
      <c r="G193" s="224" t="s">
        <v>174</v>
      </c>
      <c r="H193" s="225">
        <v>1.016</v>
      </c>
      <c r="I193" s="226"/>
      <c r="J193" s="227">
        <f>ROUND(I193*H193,2)</f>
        <v>0</v>
      </c>
      <c r="K193" s="228"/>
      <c r="L193" s="43"/>
      <c r="M193" s="229" t="s">
        <v>1</v>
      </c>
      <c r="N193" s="230" t="s">
        <v>38</v>
      </c>
      <c r="O193" s="96"/>
      <c r="P193" s="231">
        <f>O193*H193</f>
        <v>0</v>
      </c>
      <c r="Q193" s="231">
        <v>0</v>
      </c>
      <c r="R193" s="231">
        <f>Q193*H193</f>
        <v>0</v>
      </c>
      <c r="S193" s="231">
        <v>0</v>
      </c>
      <c r="T193" s="232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33" t="s">
        <v>195</v>
      </c>
      <c r="AT193" s="233" t="s">
        <v>114</v>
      </c>
      <c r="AU193" s="233" t="s">
        <v>119</v>
      </c>
      <c r="AY193" s="16" t="s">
        <v>111</v>
      </c>
      <c r="BE193" s="234">
        <f>IF(N193="základná",J193,0)</f>
        <v>0</v>
      </c>
      <c r="BF193" s="234">
        <f>IF(N193="znížená",J193,0)</f>
        <v>0</v>
      </c>
      <c r="BG193" s="234">
        <f>IF(N193="zákl. prenesená",J193,0)</f>
        <v>0</v>
      </c>
      <c r="BH193" s="234">
        <f>IF(N193="zníž. prenesená",J193,0)</f>
        <v>0</v>
      </c>
      <c r="BI193" s="234">
        <f>IF(N193="nulová",J193,0)</f>
        <v>0</v>
      </c>
      <c r="BJ193" s="16" t="s">
        <v>119</v>
      </c>
      <c r="BK193" s="234">
        <f>ROUND(I193*H193,2)</f>
        <v>0</v>
      </c>
      <c r="BL193" s="16" t="s">
        <v>195</v>
      </c>
      <c r="BM193" s="233" t="s">
        <v>283</v>
      </c>
    </row>
    <row r="194" s="12" customFormat="1" ht="22.8" customHeight="1">
      <c r="A194" s="12"/>
      <c r="B194" s="205"/>
      <c r="C194" s="206"/>
      <c r="D194" s="207" t="s">
        <v>71</v>
      </c>
      <c r="E194" s="219" t="s">
        <v>284</v>
      </c>
      <c r="F194" s="219" t="s">
        <v>285</v>
      </c>
      <c r="G194" s="206"/>
      <c r="H194" s="206"/>
      <c r="I194" s="209"/>
      <c r="J194" s="220">
        <f>BK194</f>
        <v>0</v>
      </c>
      <c r="K194" s="206"/>
      <c r="L194" s="211"/>
      <c r="M194" s="212"/>
      <c r="N194" s="213"/>
      <c r="O194" s="213"/>
      <c r="P194" s="214">
        <f>SUM(P195:P208)</f>
        <v>0</v>
      </c>
      <c r="Q194" s="213"/>
      <c r="R194" s="214">
        <f>SUM(R195:R208)</f>
        <v>0.15810984</v>
      </c>
      <c r="S194" s="213"/>
      <c r="T194" s="215">
        <f>SUM(T195:T208)</f>
        <v>0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R194" s="216" t="s">
        <v>119</v>
      </c>
      <c r="AT194" s="217" t="s">
        <v>71</v>
      </c>
      <c r="AU194" s="217" t="s">
        <v>77</v>
      </c>
      <c r="AY194" s="216" t="s">
        <v>111</v>
      </c>
      <c r="BK194" s="218">
        <f>SUM(BK195:BK208)</f>
        <v>0</v>
      </c>
    </row>
    <row r="195" s="2" customFormat="1" ht="24.15" customHeight="1">
      <c r="A195" s="37"/>
      <c r="B195" s="38"/>
      <c r="C195" s="221" t="s">
        <v>286</v>
      </c>
      <c r="D195" s="221" t="s">
        <v>114</v>
      </c>
      <c r="E195" s="222" t="s">
        <v>287</v>
      </c>
      <c r="F195" s="223" t="s">
        <v>288</v>
      </c>
      <c r="G195" s="224" t="s">
        <v>117</v>
      </c>
      <c r="H195" s="225">
        <v>376.452</v>
      </c>
      <c r="I195" s="226"/>
      <c r="J195" s="227">
        <f>ROUND(I195*H195,2)</f>
        <v>0</v>
      </c>
      <c r="K195" s="228"/>
      <c r="L195" s="43"/>
      <c r="M195" s="229" t="s">
        <v>1</v>
      </c>
      <c r="N195" s="230" t="s">
        <v>38</v>
      </c>
      <c r="O195" s="96"/>
      <c r="P195" s="231">
        <f>O195*H195</f>
        <v>0</v>
      </c>
      <c r="Q195" s="231">
        <v>0.00042000000000000002</v>
      </c>
      <c r="R195" s="231">
        <f>Q195*H195</f>
        <v>0.15810984</v>
      </c>
      <c r="S195" s="231">
        <v>0</v>
      </c>
      <c r="T195" s="232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33" t="s">
        <v>195</v>
      </c>
      <c r="AT195" s="233" t="s">
        <v>114</v>
      </c>
      <c r="AU195" s="233" t="s">
        <v>119</v>
      </c>
      <c r="AY195" s="16" t="s">
        <v>111</v>
      </c>
      <c r="BE195" s="234">
        <f>IF(N195="základná",J195,0)</f>
        <v>0</v>
      </c>
      <c r="BF195" s="234">
        <f>IF(N195="znížená",J195,0)</f>
        <v>0</v>
      </c>
      <c r="BG195" s="234">
        <f>IF(N195="zákl. prenesená",J195,0)</f>
        <v>0</v>
      </c>
      <c r="BH195" s="234">
        <f>IF(N195="zníž. prenesená",J195,0)</f>
        <v>0</v>
      </c>
      <c r="BI195" s="234">
        <f>IF(N195="nulová",J195,0)</f>
        <v>0</v>
      </c>
      <c r="BJ195" s="16" t="s">
        <v>119</v>
      </c>
      <c r="BK195" s="234">
        <f>ROUND(I195*H195,2)</f>
        <v>0</v>
      </c>
      <c r="BL195" s="16" t="s">
        <v>195</v>
      </c>
      <c r="BM195" s="233" t="s">
        <v>289</v>
      </c>
    </row>
    <row r="196" s="13" customFormat="1">
      <c r="A196" s="13"/>
      <c r="B196" s="235"/>
      <c r="C196" s="236"/>
      <c r="D196" s="237" t="s">
        <v>124</v>
      </c>
      <c r="E196" s="238" t="s">
        <v>1</v>
      </c>
      <c r="F196" s="239" t="s">
        <v>290</v>
      </c>
      <c r="G196" s="236"/>
      <c r="H196" s="240">
        <v>3.081</v>
      </c>
      <c r="I196" s="241"/>
      <c r="J196" s="236"/>
      <c r="K196" s="236"/>
      <c r="L196" s="242"/>
      <c r="M196" s="243"/>
      <c r="N196" s="244"/>
      <c r="O196" s="244"/>
      <c r="P196" s="244"/>
      <c r="Q196" s="244"/>
      <c r="R196" s="244"/>
      <c r="S196" s="244"/>
      <c r="T196" s="245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46" t="s">
        <v>124</v>
      </c>
      <c r="AU196" s="246" t="s">
        <v>119</v>
      </c>
      <c r="AV196" s="13" t="s">
        <v>119</v>
      </c>
      <c r="AW196" s="13" t="s">
        <v>29</v>
      </c>
      <c r="AX196" s="13" t="s">
        <v>72</v>
      </c>
      <c r="AY196" s="246" t="s">
        <v>111</v>
      </c>
    </row>
    <row r="197" s="13" customFormat="1">
      <c r="A197" s="13"/>
      <c r="B197" s="235"/>
      <c r="C197" s="236"/>
      <c r="D197" s="237" t="s">
        <v>124</v>
      </c>
      <c r="E197" s="238" t="s">
        <v>1</v>
      </c>
      <c r="F197" s="239" t="s">
        <v>291</v>
      </c>
      <c r="G197" s="236"/>
      <c r="H197" s="240">
        <v>43.542000000000002</v>
      </c>
      <c r="I197" s="241"/>
      <c r="J197" s="236"/>
      <c r="K197" s="236"/>
      <c r="L197" s="242"/>
      <c r="M197" s="243"/>
      <c r="N197" s="244"/>
      <c r="O197" s="244"/>
      <c r="P197" s="244"/>
      <c r="Q197" s="244"/>
      <c r="R197" s="244"/>
      <c r="S197" s="244"/>
      <c r="T197" s="245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46" t="s">
        <v>124</v>
      </c>
      <c r="AU197" s="246" t="s">
        <v>119</v>
      </c>
      <c r="AV197" s="13" t="s">
        <v>119</v>
      </c>
      <c r="AW197" s="13" t="s">
        <v>29</v>
      </c>
      <c r="AX197" s="13" t="s">
        <v>72</v>
      </c>
      <c r="AY197" s="246" t="s">
        <v>111</v>
      </c>
    </row>
    <row r="198" s="13" customFormat="1">
      <c r="A198" s="13"/>
      <c r="B198" s="235"/>
      <c r="C198" s="236"/>
      <c r="D198" s="237" t="s">
        <v>124</v>
      </c>
      <c r="E198" s="238" t="s">
        <v>1</v>
      </c>
      <c r="F198" s="239" t="s">
        <v>292</v>
      </c>
      <c r="G198" s="236"/>
      <c r="H198" s="240">
        <v>19.728000000000002</v>
      </c>
      <c r="I198" s="241"/>
      <c r="J198" s="236"/>
      <c r="K198" s="236"/>
      <c r="L198" s="242"/>
      <c r="M198" s="243"/>
      <c r="N198" s="244"/>
      <c r="O198" s="244"/>
      <c r="P198" s="244"/>
      <c r="Q198" s="244"/>
      <c r="R198" s="244"/>
      <c r="S198" s="244"/>
      <c r="T198" s="245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46" t="s">
        <v>124</v>
      </c>
      <c r="AU198" s="246" t="s">
        <v>119</v>
      </c>
      <c r="AV198" s="13" t="s">
        <v>119</v>
      </c>
      <c r="AW198" s="13" t="s">
        <v>29</v>
      </c>
      <c r="AX198" s="13" t="s">
        <v>72</v>
      </c>
      <c r="AY198" s="246" t="s">
        <v>111</v>
      </c>
    </row>
    <row r="199" s="13" customFormat="1">
      <c r="A199" s="13"/>
      <c r="B199" s="235"/>
      <c r="C199" s="236"/>
      <c r="D199" s="237" t="s">
        <v>124</v>
      </c>
      <c r="E199" s="238" t="s">
        <v>1</v>
      </c>
      <c r="F199" s="239" t="s">
        <v>293</v>
      </c>
      <c r="G199" s="236"/>
      <c r="H199" s="240">
        <v>53.247999999999998</v>
      </c>
      <c r="I199" s="241"/>
      <c r="J199" s="236"/>
      <c r="K199" s="236"/>
      <c r="L199" s="242"/>
      <c r="M199" s="243"/>
      <c r="N199" s="244"/>
      <c r="O199" s="244"/>
      <c r="P199" s="244"/>
      <c r="Q199" s="244"/>
      <c r="R199" s="244"/>
      <c r="S199" s="244"/>
      <c r="T199" s="245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46" t="s">
        <v>124</v>
      </c>
      <c r="AU199" s="246" t="s">
        <v>119</v>
      </c>
      <c r="AV199" s="13" t="s">
        <v>119</v>
      </c>
      <c r="AW199" s="13" t="s">
        <v>29</v>
      </c>
      <c r="AX199" s="13" t="s">
        <v>72</v>
      </c>
      <c r="AY199" s="246" t="s">
        <v>111</v>
      </c>
    </row>
    <row r="200" s="13" customFormat="1">
      <c r="A200" s="13"/>
      <c r="B200" s="235"/>
      <c r="C200" s="236"/>
      <c r="D200" s="237" t="s">
        <v>124</v>
      </c>
      <c r="E200" s="238" t="s">
        <v>1</v>
      </c>
      <c r="F200" s="239" t="s">
        <v>294</v>
      </c>
      <c r="G200" s="236"/>
      <c r="H200" s="240">
        <v>38.304000000000002</v>
      </c>
      <c r="I200" s="241"/>
      <c r="J200" s="236"/>
      <c r="K200" s="236"/>
      <c r="L200" s="242"/>
      <c r="M200" s="243"/>
      <c r="N200" s="244"/>
      <c r="O200" s="244"/>
      <c r="P200" s="244"/>
      <c r="Q200" s="244"/>
      <c r="R200" s="244"/>
      <c r="S200" s="244"/>
      <c r="T200" s="245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46" t="s">
        <v>124</v>
      </c>
      <c r="AU200" s="246" t="s">
        <v>119</v>
      </c>
      <c r="AV200" s="13" t="s">
        <v>119</v>
      </c>
      <c r="AW200" s="13" t="s">
        <v>29</v>
      </c>
      <c r="AX200" s="13" t="s">
        <v>72</v>
      </c>
      <c r="AY200" s="246" t="s">
        <v>111</v>
      </c>
    </row>
    <row r="201" s="13" customFormat="1">
      <c r="A201" s="13"/>
      <c r="B201" s="235"/>
      <c r="C201" s="236"/>
      <c r="D201" s="237" t="s">
        <v>124</v>
      </c>
      <c r="E201" s="238" t="s">
        <v>1</v>
      </c>
      <c r="F201" s="239" t="s">
        <v>295</v>
      </c>
      <c r="G201" s="236"/>
      <c r="H201" s="240">
        <v>16.934000000000001</v>
      </c>
      <c r="I201" s="241"/>
      <c r="J201" s="236"/>
      <c r="K201" s="236"/>
      <c r="L201" s="242"/>
      <c r="M201" s="243"/>
      <c r="N201" s="244"/>
      <c r="O201" s="244"/>
      <c r="P201" s="244"/>
      <c r="Q201" s="244"/>
      <c r="R201" s="244"/>
      <c r="S201" s="244"/>
      <c r="T201" s="245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46" t="s">
        <v>124</v>
      </c>
      <c r="AU201" s="246" t="s">
        <v>119</v>
      </c>
      <c r="AV201" s="13" t="s">
        <v>119</v>
      </c>
      <c r="AW201" s="13" t="s">
        <v>29</v>
      </c>
      <c r="AX201" s="13" t="s">
        <v>72</v>
      </c>
      <c r="AY201" s="246" t="s">
        <v>111</v>
      </c>
    </row>
    <row r="202" s="13" customFormat="1">
      <c r="A202" s="13"/>
      <c r="B202" s="235"/>
      <c r="C202" s="236"/>
      <c r="D202" s="237" t="s">
        <v>124</v>
      </c>
      <c r="E202" s="238" t="s">
        <v>1</v>
      </c>
      <c r="F202" s="239" t="s">
        <v>296</v>
      </c>
      <c r="G202" s="236"/>
      <c r="H202" s="240">
        <v>37.799999999999997</v>
      </c>
      <c r="I202" s="241"/>
      <c r="J202" s="236"/>
      <c r="K202" s="236"/>
      <c r="L202" s="242"/>
      <c r="M202" s="243"/>
      <c r="N202" s="244"/>
      <c r="O202" s="244"/>
      <c r="P202" s="244"/>
      <c r="Q202" s="244"/>
      <c r="R202" s="244"/>
      <c r="S202" s="244"/>
      <c r="T202" s="245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46" t="s">
        <v>124</v>
      </c>
      <c r="AU202" s="246" t="s">
        <v>119</v>
      </c>
      <c r="AV202" s="13" t="s">
        <v>119</v>
      </c>
      <c r="AW202" s="13" t="s">
        <v>29</v>
      </c>
      <c r="AX202" s="13" t="s">
        <v>72</v>
      </c>
      <c r="AY202" s="246" t="s">
        <v>111</v>
      </c>
    </row>
    <row r="203" s="13" customFormat="1">
      <c r="A203" s="13"/>
      <c r="B203" s="235"/>
      <c r="C203" s="236"/>
      <c r="D203" s="237" t="s">
        <v>124</v>
      </c>
      <c r="E203" s="238" t="s">
        <v>1</v>
      </c>
      <c r="F203" s="239" t="s">
        <v>297</v>
      </c>
      <c r="G203" s="236"/>
      <c r="H203" s="240">
        <v>44.156999999999996</v>
      </c>
      <c r="I203" s="241"/>
      <c r="J203" s="236"/>
      <c r="K203" s="236"/>
      <c r="L203" s="242"/>
      <c r="M203" s="243"/>
      <c r="N203" s="244"/>
      <c r="O203" s="244"/>
      <c r="P203" s="244"/>
      <c r="Q203" s="244"/>
      <c r="R203" s="244"/>
      <c r="S203" s="244"/>
      <c r="T203" s="245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46" t="s">
        <v>124</v>
      </c>
      <c r="AU203" s="246" t="s">
        <v>119</v>
      </c>
      <c r="AV203" s="13" t="s">
        <v>119</v>
      </c>
      <c r="AW203" s="13" t="s">
        <v>29</v>
      </c>
      <c r="AX203" s="13" t="s">
        <v>72</v>
      </c>
      <c r="AY203" s="246" t="s">
        <v>111</v>
      </c>
    </row>
    <row r="204" s="13" customFormat="1">
      <c r="A204" s="13"/>
      <c r="B204" s="235"/>
      <c r="C204" s="236"/>
      <c r="D204" s="237" t="s">
        <v>124</v>
      </c>
      <c r="E204" s="238" t="s">
        <v>1</v>
      </c>
      <c r="F204" s="239" t="s">
        <v>298</v>
      </c>
      <c r="G204" s="236"/>
      <c r="H204" s="240">
        <v>44.75</v>
      </c>
      <c r="I204" s="241"/>
      <c r="J204" s="236"/>
      <c r="K204" s="236"/>
      <c r="L204" s="242"/>
      <c r="M204" s="243"/>
      <c r="N204" s="244"/>
      <c r="O204" s="244"/>
      <c r="P204" s="244"/>
      <c r="Q204" s="244"/>
      <c r="R204" s="244"/>
      <c r="S204" s="244"/>
      <c r="T204" s="245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46" t="s">
        <v>124</v>
      </c>
      <c r="AU204" s="246" t="s">
        <v>119</v>
      </c>
      <c r="AV204" s="13" t="s">
        <v>119</v>
      </c>
      <c r="AW204" s="13" t="s">
        <v>29</v>
      </c>
      <c r="AX204" s="13" t="s">
        <v>72</v>
      </c>
      <c r="AY204" s="246" t="s">
        <v>111</v>
      </c>
    </row>
    <row r="205" s="13" customFormat="1">
      <c r="A205" s="13"/>
      <c r="B205" s="235"/>
      <c r="C205" s="236"/>
      <c r="D205" s="237" t="s">
        <v>124</v>
      </c>
      <c r="E205" s="238" t="s">
        <v>1</v>
      </c>
      <c r="F205" s="239" t="s">
        <v>299</v>
      </c>
      <c r="G205" s="236"/>
      <c r="H205" s="240">
        <v>37.25</v>
      </c>
      <c r="I205" s="241"/>
      <c r="J205" s="236"/>
      <c r="K205" s="236"/>
      <c r="L205" s="242"/>
      <c r="M205" s="243"/>
      <c r="N205" s="244"/>
      <c r="O205" s="244"/>
      <c r="P205" s="244"/>
      <c r="Q205" s="244"/>
      <c r="R205" s="244"/>
      <c r="S205" s="244"/>
      <c r="T205" s="245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46" t="s">
        <v>124</v>
      </c>
      <c r="AU205" s="246" t="s">
        <v>119</v>
      </c>
      <c r="AV205" s="13" t="s">
        <v>119</v>
      </c>
      <c r="AW205" s="13" t="s">
        <v>29</v>
      </c>
      <c r="AX205" s="13" t="s">
        <v>72</v>
      </c>
      <c r="AY205" s="246" t="s">
        <v>111</v>
      </c>
    </row>
    <row r="206" s="13" customFormat="1">
      <c r="A206" s="13"/>
      <c r="B206" s="235"/>
      <c r="C206" s="236"/>
      <c r="D206" s="237" t="s">
        <v>124</v>
      </c>
      <c r="E206" s="238" t="s">
        <v>1</v>
      </c>
      <c r="F206" s="239" t="s">
        <v>300</v>
      </c>
      <c r="G206" s="236"/>
      <c r="H206" s="240">
        <v>17.908000000000001</v>
      </c>
      <c r="I206" s="241"/>
      <c r="J206" s="236"/>
      <c r="K206" s="236"/>
      <c r="L206" s="242"/>
      <c r="M206" s="243"/>
      <c r="N206" s="244"/>
      <c r="O206" s="244"/>
      <c r="P206" s="244"/>
      <c r="Q206" s="244"/>
      <c r="R206" s="244"/>
      <c r="S206" s="244"/>
      <c r="T206" s="245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46" t="s">
        <v>124</v>
      </c>
      <c r="AU206" s="246" t="s">
        <v>119</v>
      </c>
      <c r="AV206" s="13" t="s">
        <v>119</v>
      </c>
      <c r="AW206" s="13" t="s">
        <v>29</v>
      </c>
      <c r="AX206" s="13" t="s">
        <v>72</v>
      </c>
      <c r="AY206" s="246" t="s">
        <v>111</v>
      </c>
    </row>
    <row r="207" s="13" customFormat="1">
      <c r="A207" s="13"/>
      <c r="B207" s="235"/>
      <c r="C207" s="236"/>
      <c r="D207" s="237" t="s">
        <v>124</v>
      </c>
      <c r="E207" s="238" t="s">
        <v>1</v>
      </c>
      <c r="F207" s="239" t="s">
        <v>301</v>
      </c>
      <c r="G207" s="236"/>
      <c r="H207" s="240">
        <v>19.75</v>
      </c>
      <c r="I207" s="241"/>
      <c r="J207" s="236"/>
      <c r="K207" s="236"/>
      <c r="L207" s="242"/>
      <c r="M207" s="243"/>
      <c r="N207" s="244"/>
      <c r="O207" s="244"/>
      <c r="P207" s="244"/>
      <c r="Q207" s="244"/>
      <c r="R207" s="244"/>
      <c r="S207" s="244"/>
      <c r="T207" s="245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46" t="s">
        <v>124</v>
      </c>
      <c r="AU207" s="246" t="s">
        <v>119</v>
      </c>
      <c r="AV207" s="13" t="s">
        <v>119</v>
      </c>
      <c r="AW207" s="13" t="s">
        <v>29</v>
      </c>
      <c r="AX207" s="13" t="s">
        <v>72</v>
      </c>
      <c r="AY207" s="246" t="s">
        <v>111</v>
      </c>
    </row>
    <row r="208" s="14" customFormat="1">
      <c r="A208" s="14"/>
      <c r="B208" s="247"/>
      <c r="C208" s="248"/>
      <c r="D208" s="237" t="s">
        <v>124</v>
      </c>
      <c r="E208" s="249" t="s">
        <v>1</v>
      </c>
      <c r="F208" s="250" t="s">
        <v>138</v>
      </c>
      <c r="G208" s="248"/>
      <c r="H208" s="251">
        <v>376.452</v>
      </c>
      <c r="I208" s="252"/>
      <c r="J208" s="248"/>
      <c r="K208" s="248"/>
      <c r="L208" s="253"/>
      <c r="M208" s="254"/>
      <c r="N208" s="255"/>
      <c r="O208" s="255"/>
      <c r="P208" s="255"/>
      <c r="Q208" s="255"/>
      <c r="R208" s="255"/>
      <c r="S208" s="255"/>
      <c r="T208" s="256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T208" s="257" t="s">
        <v>124</v>
      </c>
      <c r="AU208" s="257" t="s">
        <v>119</v>
      </c>
      <c r="AV208" s="14" t="s">
        <v>118</v>
      </c>
      <c r="AW208" s="14" t="s">
        <v>29</v>
      </c>
      <c r="AX208" s="14" t="s">
        <v>77</v>
      </c>
      <c r="AY208" s="257" t="s">
        <v>111</v>
      </c>
    </row>
    <row r="209" s="12" customFormat="1" ht="22.8" customHeight="1">
      <c r="A209" s="12"/>
      <c r="B209" s="205"/>
      <c r="C209" s="206"/>
      <c r="D209" s="207" t="s">
        <v>71</v>
      </c>
      <c r="E209" s="219" t="s">
        <v>302</v>
      </c>
      <c r="F209" s="219" t="s">
        <v>303</v>
      </c>
      <c r="G209" s="206"/>
      <c r="H209" s="206"/>
      <c r="I209" s="209"/>
      <c r="J209" s="220">
        <f>BK209</f>
        <v>0</v>
      </c>
      <c r="K209" s="206"/>
      <c r="L209" s="211"/>
      <c r="M209" s="212"/>
      <c r="N209" s="213"/>
      <c r="O209" s="213"/>
      <c r="P209" s="214">
        <f>SUM(P210:P232)</f>
        <v>0</v>
      </c>
      <c r="Q209" s="213"/>
      <c r="R209" s="214">
        <f>SUM(R210:R232)</f>
        <v>0.69120590000000004</v>
      </c>
      <c r="S209" s="213"/>
      <c r="T209" s="215">
        <f>SUM(T210:T232)</f>
        <v>0</v>
      </c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R209" s="216" t="s">
        <v>119</v>
      </c>
      <c r="AT209" s="217" t="s">
        <v>71</v>
      </c>
      <c r="AU209" s="217" t="s">
        <v>77</v>
      </c>
      <c r="AY209" s="216" t="s">
        <v>111</v>
      </c>
      <c r="BK209" s="218">
        <f>SUM(BK210:BK232)</f>
        <v>0</v>
      </c>
    </row>
    <row r="210" s="2" customFormat="1" ht="37.8" customHeight="1">
      <c r="A210" s="37"/>
      <c r="B210" s="38"/>
      <c r="C210" s="221" t="s">
        <v>304</v>
      </c>
      <c r="D210" s="221" t="s">
        <v>114</v>
      </c>
      <c r="E210" s="222" t="s">
        <v>305</v>
      </c>
      <c r="F210" s="223" t="s">
        <v>306</v>
      </c>
      <c r="G210" s="224" t="s">
        <v>117</v>
      </c>
      <c r="H210" s="225">
        <v>1021.209</v>
      </c>
      <c r="I210" s="226"/>
      <c r="J210" s="227">
        <f>ROUND(I210*H210,2)</f>
        <v>0</v>
      </c>
      <c r="K210" s="228"/>
      <c r="L210" s="43"/>
      <c r="M210" s="229" t="s">
        <v>1</v>
      </c>
      <c r="N210" s="230" t="s">
        <v>38</v>
      </c>
      <c r="O210" s="96"/>
      <c r="P210" s="231">
        <f>O210*H210</f>
        <v>0</v>
      </c>
      <c r="Q210" s="231">
        <v>0.00018000000000000001</v>
      </c>
      <c r="R210" s="231">
        <f>Q210*H210</f>
        <v>0.18381762000000002</v>
      </c>
      <c r="S210" s="231">
        <v>0</v>
      </c>
      <c r="T210" s="232">
        <f>S210*H210</f>
        <v>0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R210" s="233" t="s">
        <v>195</v>
      </c>
      <c r="AT210" s="233" t="s">
        <v>114</v>
      </c>
      <c r="AU210" s="233" t="s">
        <v>119</v>
      </c>
      <c r="AY210" s="16" t="s">
        <v>111</v>
      </c>
      <c r="BE210" s="234">
        <f>IF(N210="základná",J210,0)</f>
        <v>0</v>
      </c>
      <c r="BF210" s="234">
        <f>IF(N210="znížená",J210,0)</f>
        <v>0</v>
      </c>
      <c r="BG210" s="234">
        <f>IF(N210="zákl. prenesená",J210,0)</f>
        <v>0</v>
      </c>
      <c r="BH210" s="234">
        <f>IF(N210="zníž. prenesená",J210,0)</f>
        <v>0</v>
      </c>
      <c r="BI210" s="234">
        <f>IF(N210="nulová",J210,0)</f>
        <v>0</v>
      </c>
      <c r="BJ210" s="16" t="s">
        <v>119</v>
      </c>
      <c r="BK210" s="234">
        <f>ROUND(I210*H210,2)</f>
        <v>0</v>
      </c>
      <c r="BL210" s="16" t="s">
        <v>195</v>
      </c>
      <c r="BM210" s="233" t="s">
        <v>307</v>
      </c>
    </row>
    <row r="211" s="13" customFormat="1">
      <c r="A211" s="13"/>
      <c r="B211" s="235"/>
      <c r="C211" s="236"/>
      <c r="D211" s="237" t="s">
        <v>124</v>
      </c>
      <c r="E211" s="238" t="s">
        <v>1</v>
      </c>
      <c r="F211" s="239" t="s">
        <v>308</v>
      </c>
      <c r="G211" s="236"/>
      <c r="H211" s="240">
        <v>21.452000000000002</v>
      </c>
      <c r="I211" s="241"/>
      <c r="J211" s="236"/>
      <c r="K211" s="236"/>
      <c r="L211" s="242"/>
      <c r="M211" s="243"/>
      <c r="N211" s="244"/>
      <c r="O211" s="244"/>
      <c r="P211" s="244"/>
      <c r="Q211" s="244"/>
      <c r="R211" s="244"/>
      <c r="S211" s="244"/>
      <c r="T211" s="245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46" t="s">
        <v>124</v>
      </c>
      <c r="AU211" s="246" t="s">
        <v>119</v>
      </c>
      <c r="AV211" s="13" t="s">
        <v>119</v>
      </c>
      <c r="AW211" s="13" t="s">
        <v>29</v>
      </c>
      <c r="AX211" s="13" t="s">
        <v>72</v>
      </c>
      <c r="AY211" s="246" t="s">
        <v>111</v>
      </c>
    </row>
    <row r="212" s="13" customFormat="1">
      <c r="A212" s="13"/>
      <c r="B212" s="235"/>
      <c r="C212" s="236"/>
      <c r="D212" s="237" t="s">
        <v>124</v>
      </c>
      <c r="E212" s="238" t="s">
        <v>1</v>
      </c>
      <c r="F212" s="239" t="s">
        <v>309</v>
      </c>
      <c r="G212" s="236"/>
      <c r="H212" s="240">
        <v>3.8540000000000001</v>
      </c>
      <c r="I212" s="241"/>
      <c r="J212" s="236"/>
      <c r="K212" s="236"/>
      <c r="L212" s="242"/>
      <c r="M212" s="243"/>
      <c r="N212" s="244"/>
      <c r="O212" s="244"/>
      <c r="P212" s="244"/>
      <c r="Q212" s="244"/>
      <c r="R212" s="244"/>
      <c r="S212" s="244"/>
      <c r="T212" s="245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46" t="s">
        <v>124</v>
      </c>
      <c r="AU212" s="246" t="s">
        <v>119</v>
      </c>
      <c r="AV212" s="13" t="s">
        <v>119</v>
      </c>
      <c r="AW212" s="13" t="s">
        <v>29</v>
      </c>
      <c r="AX212" s="13" t="s">
        <v>72</v>
      </c>
      <c r="AY212" s="246" t="s">
        <v>111</v>
      </c>
    </row>
    <row r="213" s="13" customFormat="1">
      <c r="A213" s="13"/>
      <c r="B213" s="235"/>
      <c r="C213" s="236"/>
      <c r="D213" s="237" t="s">
        <v>124</v>
      </c>
      <c r="E213" s="238" t="s">
        <v>1</v>
      </c>
      <c r="F213" s="239" t="s">
        <v>310</v>
      </c>
      <c r="G213" s="236"/>
      <c r="H213" s="240">
        <v>127.37900000000001</v>
      </c>
      <c r="I213" s="241"/>
      <c r="J213" s="236"/>
      <c r="K213" s="236"/>
      <c r="L213" s="242"/>
      <c r="M213" s="243"/>
      <c r="N213" s="244"/>
      <c r="O213" s="244"/>
      <c r="P213" s="244"/>
      <c r="Q213" s="244"/>
      <c r="R213" s="244"/>
      <c r="S213" s="244"/>
      <c r="T213" s="245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46" t="s">
        <v>124</v>
      </c>
      <c r="AU213" s="246" t="s">
        <v>119</v>
      </c>
      <c r="AV213" s="13" t="s">
        <v>119</v>
      </c>
      <c r="AW213" s="13" t="s">
        <v>29</v>
      </c>
      <c r="AX213" s="13" t="s">
        <v>72</v>
      </c>
      <c r="AY213" s="246" t="s">
        <v>111</v>
      </c>
    </row>
    <row r="214" s="13" customFormat="1">
      <c r="A214" s="13"/>
      <c r="B214" s="235"/>
      <c r="C214" s="236"/>
      <c r="D214" s="237" t="s">
        <v>124</v>
      </c>
      <c r="E214" s="238" t="s">
        <v>1</v>
      </c>
      <c r="F214" s="239" t="s">
        <v>311</v>
      </c>
      <c r="G214" s="236"/>
      <c r="H214" s="240">
        <v>36.856000000000002</v>
      </c>
      <c r="I214" s="241"/>
      <c r="J214" s="236"/>
      <c r="K214" s="236"/>
      <c r="L214" s="242"/>
      <c r="M214" s="243"/>
      <c r="N214" s="244"/>
      <c r="O214" s="244"/>
      <c r="P214" s="244"/>
      <c r="Q214" s="244"/>
      <c r="R214" s="244"/>
      <c r="S214" s="244"/>
      <c r="T214" s="245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246" t="s">
        <v>124</v>
      </c>
      <c r="AU214" s="246" t="s">
        <v>119</v>
      </c>
      <c r="AV214" s="13" t="s">
        <v>119</v>
      </c>
      <c r="AW214" s="13" t="s">
        <v>29</v>
      </c>
      <c r="AX214" s="13" t="s">
        <v>72</v>
      </c>
      <c r="AY214" s="246" t="s">
        <v>111</v>
      </c>
    </row>
    <row r="215" s="13" customFormat="1">
      <c r="A215" s="13"/>
      <c r="B215" s="235"/>
      <c r="C215" s="236"/>
      <c r="D215" s="237" t="s">
        <v>124</v>
      </c>
      <c r="E215" s="238" t="s">
        <v>1</v>
      </c>
      <c r="F215" s="239" t="s">
        <v>312</v>
      </c>
      <c r="G215" s="236"/>
      <c r="H215" s="240">
        <v>196.22</v>
      </c>
      <c r="I215" s="241"/>
      <c r="J215" s="236"/>
      <c r="K215" s="236"/>
      <c r="L215" s="242"/>
      <c r="M215" s="243"/>
      <c r="N215" s="244"/>
      <c r="O215" s="244"/>
      <c r="P215" s="244"/>
      <c r="Q215" s="244"/>
      <c r="R215" s="244"/>
      <c r="S215" s="244"/>
      <c r="T215" s="245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46" t="s">
        <v>124</v>
      </c>
      <c r="AU215" s="246" t="s">
        <v>119</v>
      </c>
      <c r="AV215" s="13" t="s">
        <v>119</v>
      </c>
      <c r="AW215" s="13" t="s">
        <v>29</v>
      </c>
      <c r="AX215" s="13" t="s">
        <v>72</v>
      </c>
      <c r="AY215" s="246" t="s">
        <v>111</v>
      </c>
    </row>
    <row r="216" s="13" customFormat="1">
      <c r="A216" s="13"/>
      <c r="B216" s="235"/>
      <c r="C216" s="236"/>
      <c r="D216" s="237" t="s">
        <v>124</v>
      </c>
      <c r="E216" s="238" t="s">
        <v>1</v>
      </c>
      <c r="F216" s="239" t="s">
        <v>313</v>
      </c>
      <c r="G216" s="236"/>
      <c r="H216" s="240">
        <v>74.688000000000002</v>
      </c>
      <c r="I216" s="241"/>
      <c r="J216" s="236"/>
      <c r="K216" s="236"/>
      <c r="L216" s="242"/>
      <c r="M216" s="243"/>
      <c r="N216" s="244"/>
      <c r="O216" s="244"/>
      <c r="P216" s="244"/>
      <c r="Q216" s="244"/>
      <c r="R216" s="244"/>
      <c r="S216" s="244"/>
      <c r="T216" s="245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46" t="s">
        <v>124</v>
      </c>
      <c r="AU216" s="246" t="s">
        <v>119</v>
      </c>
      <c r="AV216" s="13" t="s">
        <v>119</v>
      </c>
      <c r="AW216" s="13" t="s">
        <v>29</v>
      </c>
      <c r="AX216" s="13" t="s">
        <v>72</v>
      </c>
      <c r="AY216" s="246" t="s">
        <v>111</v>
      </c>
    </row>
    <row r="217" s="13" customFormat="1">
      <c r="A217" s="13"/>
      <c r="B217" s="235"/>
      <c r="C217" s="236"/>
      <c r="D217" s="237" t="s">
        <v>124</v>
      </c>
      <c r="E217" s="238" t="s">
        <v>1</v>
      </c>
      <c r="F217" s="239" t="s">
        <v>314</v>
      </c>
      <c r="G217" s="236"/>
      <c r="H217" s="240">
        <v>34.844000000000001</v>
      </c>
      <c r="I217" s="241"/>
      <c r="J217" s="236"/>
      <c r="K217" s="236"/>
      <c r="L217" s="242"/>
      <c r="M217" s="243"/>
      <c r="N217" s="244"/>
      <c r="O217" s="244"/>
      <c r="P217" s="244"/>
      <c r="Q217" s="244"/>
      <c r="R217" s="244"/>
      <c r="S217" s="244"/>
      <c r="T217" s="245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46" t="s">
        <v>124</v>
      </c>
      <c r="AU217" s="246" t="s">
        <v>119</v>
      </c>
      <c r="AV217" s="13" t="s">
        <v>119</v>
      </c>
      <c r="AW217" s="13" t="s">
        <v>29</v>
      </c>
      <c r="AX217" s="13" t="s">
        <v>72</v>
      </c>
      <c r="AY217" s="246" t="s">
        <v>111</v>
      </c>
    </row>
    <row r="218" s="13" customFormat="1">
      <c r="A218" s="13"/>
      <c r="B218" s="235"/>
      <c r="C218" s="236"/>
      <c r="D218" s="237" t="s">
        <v>124</v>
      </c>
      <c r="E218" s="238" t="s">
        <v>1</v>
      </c>
      <c r="F218" s="239" t="s">
        <v>315</v>
      </c>
      <c r="G218" s="236"/>
      <c r="H218" s="240">
        <v>109.90000000000001</v>
      </c>
      <c r="I218" s="241"/>
      <c r="J218" s="236"/>
      <c r="K218" s="236"/>
      <c r="L218" s="242"/>
      <c r="M218" s="243"/>
      <c r="N218" s="244"/>
      <c r="O218" s="244"/>
      <c r="P218" s="244"/>
      <c r="Q218" s="244"/>
      <c r="R218" s="244"/>
      <c r="S218" s="244"/>
      <c r="T218" s="245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46" t="s">
        <v>124</v>
      </c>
      <c r="AU218" s="246" t="s">
        <v>119</v>
      </c>
      <c r="AV218" s="13" t="s">
        <v>119</v>
      </c>
      <c r="AW218" s="13" t="s">
        <v>29</v>
      </c>
      <c r="AX218" s="13" t="s">
        <v>72</v>
      </c>
      <c r="AY218" s="246" t="s">
        <v>111</v>
      </c>
    </row>
    <row r="219" s="13" customFormat="1">
      <c r="A219" s="13"/>
      <c r="B219" s="235"/>
      <c r="C219" s="236"/>
      <c r="D219" s="237" t="s">
        <v>124</v>
      </c>
      <c r="E219" s="238" t="s">
        <v>1</v>
      </c>
      <c r="F219" s="239" t="s">
        <v>316</v>
      </c>
      <c r="G219" s="236"/>
      <c r="H219" s="240">
        <v>140.30000000000001</v>
      </c>
      <c r="I219" s="241"/>
      <c r="J219" s="236"/>
      <c r="K219" s="236"/>
      <c r="L219" s="242"/>
      <c r="M219" s="243"/>
      <c r="N219" s="244"/>
      <c r="O219" s="244"/>
      <c r="P219" s="244"/>
      <c r="Q219" s="244"/>
      <c r="R219" s="244"/>
      <c r="S219" s="244"/>
      <c r="T219" s="245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46" t="s">
        <v>124</v>
      </c>
      <c r="AU219" s="246" t="s">
        <v>119</v>
      </c>
      <c r="AV219" s="13" t="s">
        <v>119</v>
      </c>
      <c r="AW219" s="13" t="s">
        <v>29</v>
      </c>
      <c r="AX219" s="13" t="s">
        <v>72</v>
      </c>
      <c r="AY219" s="246" t="s">
        <v>111</v>
      </c>
    </row>
    <row r="220" s="13" customFormat="1">
      <c r="A220" s="13"/>
      <c r="B220" s="235"/>
      <c r="C220" s="236"/>
      <c r="D220" s="237" t="s">
        <v>124</v>
      </c>
      <c r="E220" s="238" t="s">
        <v>1</v>
      </c>
      <c r="F220" s="239" t="s">
        <v>317</v>
      </c>
      <c r="G220" s="236"/>
      <c r="H220" s="240">
        <v>134.97800000000001</v>
      </c>
      <c r="I220" s="241"/>
      <c r="J220" s="236"/>
      <c r="K220" s="236"/>
      <c r="L220" s="242"/>
      <c r="M220" s="243"/>
      <c r="N220" s="244"/>
      <c r="O220" s="244"/>
      <c r="P220" s="244"/>
      <c r="Q220" s="244"/>
      <c r="R220" s="244"/>
      <c r="S220" s="244"/>
      <c r="T220" s="245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246" t="s">
        <v>124</v>
      </c>
      <c r="AU220" s="246" t="s">
        <v>119</v>
      </c>
      <c r="AV220" s="13" t="s">
        <v>119</v>
      </c>
      <c r="AW220" s="13" t="s">
        <v>29</v>
      </c>
      <c r="AX220" s="13" t="s">
        <v>72</v>
      </c>
      <c r="AY220" s="246" t="s">
        <v>111</v>
      </c>
    </row>
    <row r="221" s="13" customFormat="1">
      <c r="A221" s="13"/>
      <c r="B221" s="235"/>
      <c r="C221" s="236"/>
      <c r="D221" s="237" t="s">
        <v>124</v>
      </c>
      <c r="E221" s="238" t="s">
        <v>1</v>
      </c>
      <c r="F221" s="239" t="s">
        <v>318</v>
      </c>
      <c r="G221" s="236"/>
      <c r="H221" s="240">
        <v>54.314</v>
      </c>
      <c r="I221" s="241"/>
      <c r="J221" s="236"/>
      <c r="K221" s="236"/>
      <c r="L221" s="242"/>
      <c r="M221" s="243"/>
      <c r="N221" s="244"/>
      <c r="O221" s="244"/>
      <c r="P221" s="244"/>
      <c r="Q221" s="244"/>
      <c r="R221" s="244"/>
      <c r="S221" s="244"/>
      <c r="T221" s="245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46" t="s">
        <v>124</v>
      </c>
      <c r="AU221" s="246" t="s">
        <v>119</v>
      </c>
      <c r="AV221" s="13" t="s">
        <v>119</v>
      </c>
      <c r="AW221" s="13" t="s">
        <v>29</v>
      </c>
      <c r="AX221" s="13" t="s">
        <v>72</v>
      </c>
      <c r="AY221" s="246" t="s">
        <v>111</v>
      </c>
    </row>
    <row r="222" s="13" customFormat="1">
      <c r="A222" s="13"/>
      <c r="B222" s="235"/>
      <c r="C222" s="236"/>
      <c r="D222" s="237" t="s">
        <v>124</v>
      </c>
      <c r="E222" s="238" t="s">
        <v>1</v>
      </c>
      <c r="F222" s="239" t="s">
        <v>319</v>
      </c>
      <c r="G222" s="236"/>
      <c r="H222" s="240">
        <v>41.281999999999996</v>
      </c>
      <c r="I222" s="241"/>
      <c r="J222" s="236"/>
      <c r="K222" s="236"/>
      <c r="L222" s="242"/>
      <c r="M222" s="243"/>
      <c r="N222" s="244"/>
      <c r="O222" s="244"/>
      <c r="P222" s="244"/>
      <c r="Q222" s="244"/>
      <c r="R222" s="244"/>
      <c r="S222" s="244"/>
      <c r="T222" s="245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46" t="s">
        <v>124</v>
      </c>
      <c r="AU222" s="246" t="s">
        <v>119</v>
      </c>
      <c r="AV222" s="13" t="s">
        <v>119</v>
      </c>
      <c r="AW222" s="13" t="s">
        <v>29</v>
      </c>
      <c r="AX222" s="13" t="s">
        <v>72</v>
      </c>
      <c r="AY222" s="246" t="s">
        <v>111</v>
      </c>
    </row>
    <row r="223" s="13" customFormat="1">
      <c r="A223" s="13"/>
      <c r="B223" s="235"/>
      <c r="C223" s="236"/>
      <c r="D223" s="237" t="s">
        <v>124</v>
      </c>
      <c r="E223" s="238" t="s">
        <v>1</v>
      </c>
      <c r="F223" s="239" t="s">
        <v>320</v>
      </c>
      <c r="G223" s="236"/>
      <c r="H223" s="240">
        <v>45.142000000000003</v>
      </c>
      <c r="I223" s="241"/>
      <c r="J223" s="236"/>
      <c r="K223" s="236"/>
      <c r="L223" s="242"/>
      <c r="M223" s="243"/>
      <c r="N223" s="244"/>
      <c r="O223" s="244"/>
      <c r="P223" s="244"/>
      <c r="Q223" s="244"/>
      <c r="R223" s="244"/>
      <c r="S223" s="244"/>
      <c r="T223" s="245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46" t="s">
        <v>124</v>
      </c>
      <c r="AU223" s="246" t="s">
        <v>119</v>
      </c>
      <c r="AV223" s="13" t="s">
        <v>119</v>
      </c>
      <c r="AW223" s="13" t="s">
        <v>29</v>
      </c>
      <c r="AX223" s="13" t="s">
        <v>72</v>
      </c>
      <c r="AY223" s="246" t="s">
        <v>111</v>
      </c>
    </row>
    <row r="224" s="14" customFormat="1">
      <c r="A224" s="14"/>
      <c r="B224" s="247"/>
      <c r="C224" s="248"/>
      <c r="D224" s="237" t="s">
        <v>124</v>
      </c>
      <c r="E224" s="249" t="s">
        <v>1</v>
      </c>
      <c r="F224" s="250" t="s">
        <v>138</v>
      </c>
      <c r="G224" s="248"/>
      <c r="H224" s="251">
        <v>1021.209</v>
      </c>
      <c r="I224" s="252"/>
      <c r="J224" s="248"/>
      <c r="K224" s="248"/>
      <c r="L224" s="253"/>
      <c r="M224" s="254"/>
      <c r="N224" s="255"/>
      <c r="O224" s="255"/>
      <c r="P224" s="255"/>
      <c r="Q224" s="255"/>
      <c r="R224" s="255"/>
      <c r="S224" s="255"/>
      <c r="T224" s="256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T224" s="257" t="s">
        <v>124</v>
      </c>
      <c r="AU224" s="257" t="s">
        <v>119</v>
      </c>
      <c r="AV224" s="14" t="s">
        <v>118</v>
      </c>
      <c r="AW224" s="14" t="s">
        <v>29</v>
      </c>
      <c r="AX224" s="14" t="s">
        <v>77</v>
      </c>
      <c r="AY224" s="257" t="s">
        <v>111</v>
      </c>
    </row>
    <row r="225" s="2" customFormat="1" ht="37.8" customHeight="1">
      <c r="A225" s="37"/>
      <c r="B225" s="38"/>
      <c r="C225" s="221" t="s">
        <v>321</v>
      </c>
      <c r="D225" s="221" t="s">
        <v>114</v>
      </c>
      <c r="E225" s="222" t="s">
        <v>322</v>
      </c>
      <c r="F225" s="223" t="s">
        <v>323</v>
      </c>
      <c r="G225" s="224" t="s">
        <v>117</v>
      </c>
      <c r="H225" s="225">
        <v>1022</v>
      </c>
      <c r="I225" s="226"/>
      <c r="J225" s="227">
        <f>ROUND(I225*H225,2)</f>
        <v>0</v>
      </c>
      <c r="K225" s="228"/>
      <c r="L225" s="43"/>
      <c r="M225" s="229" t="s">
        <v>1</v>
      </c>
      <c r="N225" s="230" t="s">
        <v>38</v>
      </c>
      <c r="O225" s="96"/>
      <c r="P225" s="231">
        <f>O225*H225</f>
        <v>0</v>
      </c>
      <c r="Q225" s="231">
        <v>0.00028447999999999999</v>
      </c>
      <c r="R225" s="231">
        <f>Q225*H225</f>
        <v>0.29073855999999998</v>
      </c>
      <c r="S225" s="231">
        <v>0</v>
      </c>
      <c r="T225" s="232">
        <f>S225*H225</f>
        <v>0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R225" s="233" t="s">
        <v>195</v>
      </c>
      <c r="AT225" s="233" t="s">
        <v>114</v>
      </c>
      <c r="AU225" s="233" t="s">
        <v>119</v>
      </c>
      <c r="AY225" s="16" t="s">
        <v>111</v>
      </c>
      <c r="BE225" s="234">
        <f>IF(N225="základná",J225,0)</f>
        <v>0</v>
      </c>
      <c r="BF225" s="234">
        <f>IF(N225="znížená",J225,0)</f>
        <v>0</v>
      </c>
      <c r="BG225" s="234">
        <f>IF(N225="zákl. prenesená",J225,0)</f>
        <v>0</v>
      </c>
      <c r="BH225" s="234">
        <f>IF(N225="zníž. prenesená",J225,0)</f>
        <v>0</v>
      </c>
      <c r="BI225" s="234">
        <f>IF(N225="nulová",J225,0)</f>
        <v>0</v>
      </c>
      <c r="BJ225" s="16" t="s">
        <v>119</v>
      </c>
      <c r="BK225" s="234">
        <f>ROUND(I225*H225,2)</f>
        <v>0</v>
      </c>
      <c r="BL225" s="16" t="s">
        <v>195</v>
      </c>
      <c r="BM225" s="233" t="s">
        <v>324</v>
      </c>
    </row>
    <row r="226" s="2" customFormat="1" ht="44.25" customHeight="1">
      <c r="A226" s="37"/>
      <c r="B226" s="38"/>
      <c r="C226" s="221" t="s">
        <v>325</v>
      </c>
      <c r="D226" s="221" t="s">
        <v>114</v>
      </c>
      <c r="E226" s="222" t="s">
        <v>326</v>
      </c>
      <c r="F226" s="223" t="s">
        <v>327</v>
      </c>
      <c r="G226" s="224" t="s">
        <v>117</v>
      </c>
      <c r="H226" s="225">
        <v>101.5</v>
      </c>
      <c r="I226" s="226"/>
      <c r="J226" s="227">
        <f>ROUND(I226*H226,2)</f>
        <v>0</v>
      </c>
      <c r="K226" s="228"/>
      <c r="L226" s="43"/>
      <c r="M226" s="229" t="s">
        <v>1</v>
      </c>
      <c r="N226" s="230" t="s">
        <v>38</v>
      </c>
      <c r="O226" s="96"/>
      <c r="P226" s="231">
        <f>O226*H226</f>
        <v>0</v>
      </c>
      <c r="Q226" s="231">
        <v>0.00018000000000000001</v>
      </c>
      <c r="R226" s="231">
        <f>Q226*H226</f>
        <v>0.018270000000000002</v>
      </c>
      <c r="S226" s="231">
        <v>0</v>
      </c>
      <c r="T226" s="232">
        <f>S226*H226</f>
        <v>0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R226" s="233" t="s">
        <v>195</v>
      </c>
      <c r="AT226" s="233" t="s">
        <v>114</v>
      </c>
      <c r="AU226" s="233" t="s">
        <v>119</v>
      </c>
      <c r="AY226" s="16" t="s">
        <v>111</v>
      </c>
      <c r="BE226" s="234">
        <f>IF(N226="základná",J226,0)</f>
        <v>0</v>
      </c>
      <c r="BF226" s="234">
        <f>IF(N226="znížená",J226,0)</f>
        <v>0</v>
      </c>
      <c r="BG226" s="234">
        <f>IF(N226="zákl. prenesená",J226,0)</f>
        <v>0</v>
      </c>
      <c r="BH226" s="234">
        <f>IF(N226="zníž. prenesená",J226,0)</f>
        <v>0</v>
      </c>
      <c r="BI226" s="234">
        <f>IF(N226="nulová",J226,0)</f>
        <v>0</v>
      </c>
      <c r="BJ226" s="16" t="s">
        <v>119</v>
      </c>
      <c r="BK226" s="234">
        <f>ROUND(I226*H226,2)</f>
        <v>0</v>
      </c>
      <c r="BL226" s="16" t="s">
        <v>195</v>
      </c>
      <c r="BM226" s="233" t="s">
        <v>328</v>
      </c>
    </row>
    <row r="227" s="13" customFormat="1">
      <c r="A227" s="13"/>
      <c r="B227" s="235"/>
      <c r="C227" s="236"/>
      <c r="D227" s="237" t="s">
        <v>124</v>
      </c>
      <c r="E227" s="238" t="s">
        <v>1</v>
      </c>
      <c r="F227" s="239" t="s">
        <v>329</v>
      </c>
      <c r="G227" s="236"/>
      <c r="H227" s="240">
        <v>101.5</v>
      </c>
      <c r="I227" s="241"/>
      <c r="J227" s="236"/>
      <c r="K227" s="236"/>
      <c r="L227" s="242"/>
      <c r="M227" s="243"/>
      <c r="N227" s="244"/>
      <c r="O227" s="244"/>
      <c r="P227" s="244"/>
      <c r="Q227" s="244"/>
      <c r="R227" s="244"/>
      <c r="S227" s="244"/>
      <c r="T227" s="245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46" t="s">
        <v>124</v>
      </c>
      <c r="AU227" s="246" t="s">
        <v>119</v>
      </c>
      <c r="AV227" s="13" t="s">
        <v>119</v>
      </c>
      <c r="AW227" s="13" t="s">
        <v>29</v>
      </c>
      <c r="AX227" s="13" t="s">
        <v>77</v>
      </c>
      <c r="AY227" s="246" t="s">
        <v>111</v>
      </c>
    </row>
    <row r="228" s="2" customFormat="1" ht="44.25" customHeight="1">
      <c r="A228" s="37"/>
      <c r="B228" s="38"/>
      <c r="C228" s="221" t="s">
        <v>330</v>
      </c>
      <c r="D228" s="221" t="s">
        <v>114</v>
      </c>
      <c r="E228" s="222" t="s">
        <v>331</v>
      </c>
      <c r="F228" s="223" t="s">
        <v>332</v>
      </c>
      <c r="G228" s="224" t="s">
        <v>117</v>
      </c>
      <c r="H228" s="225">
        <v>101.5</v>
      </c>
      <c r="I228" s="226"/>
      <c r="J228" s="227">
        <f>ROUND(I228*H228,2)</f>
        <v>0</v>
      </c>
      <c r="K228" s="228"/>
      <c r="L228" s="43"/>
      <c r="M228" s="229" t="s">
        <v>1</v>
      </c>
      <c r="N228" s="230" t="s">
        <v>38</v>
      </c>
      <c r="O228" s="96"/>
      <c r="P228" s="231">
        <f>O228*H228</f>
        <v>0</v>
      </c>
      <c r="Q228" s="231">
        <v>0.00028447999999999999</v>
      </c>
      <c r="R228" s="231">
        <f>Q228*H228</f>
        <v>0.02887472</v>
      </c>
      <c r="S228" s="231">
        <v>0</v>
      </c>
      <c r="T228" s="232">
        <f>S228*H228</f>
        <v>0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R228" s="233" t="s">
        <v>195</v>
      </c>
      <c r="AT228" s="233" t="s">
        <v>114</v>
      </c>
      <c r="AU228" s="233" t="s">
        <v>119</v>
      </c>
      <c r="AY228" s="16" t="s">
        <v>111</v>
      </c>
      <c r="BE228" s="234">
        <f>IF(N228="základná",J228,0)</f>
        <v>0</v>
      </c>
      <c r="BF228" s="234">
        <f>IF(N228="znížená",J228,0)</f>
        <v>0</v>
      </c>
      <c r="BG228" s="234">
        <f>IF(N228="zákl. prenesená",J228,0)</f>
        <v>0</v>
      </c>
      <c r="BH228" s="234">
        <f>IF(N228="zníž. prenesená",J228,0)</f>
        <v>0</v>
      </c>
      <c r="BI228" s="234">
        <f>IF(N228="nulová",J228,0)</f>
        <v>0</v>
      </c>
      <c r="BJ228" s="16" t="s">
        <v>119</v>
      </c>
      <c r="BK228" s="234">
        <f>ROUND(I228*H228,2)</f>
        <v>0</v>
      </c>
      <c r="BL228" s="16" t="s">
        <v>195</v>
      </c>
      <c r="BM228" s="233" t="s">
        <v>333</v>
      </c>
    </row>
    <row r="229" s="2" customFormat="1" ht="24.15" customHeight="1">
      <c r="A229" s="37"/>
      <c r="B229" s="38"/>
      <c r="C229" s="221" t="s">
        <v>334</v>
      </c>
      <c r="D229" s="221" t="s">
        <v>114</v>
      </c>
      <c r="E229" s="222" t="s">
        <v>335</v>
      </c>
      <c r="F229" s="223" t="s">
        <v>336</v>
      </c>
      <c r="G229" s="224" t="s">
        <v>117</v>
      </c>
      <c r="H229" s="225">
        <v>1022</v>
      </c>
      <c r="I229" s="226"/>
      <c r="J229" s="227">
        <f>ROUND(I229*H229,2)</f>
        <v>0</v>
      </c>
      <c r="K229" s="228"/>
      <c r="L229" s="43"/>
      <c r="M229" s="229" t="s">
        <v>1</v>
      </c>
      <c r="N229" s="230" t="s">
        <v>38</v>
      </c>
      <c r="O229" s="96"/>
      <c r="P229" s="231">
        <f>O229*H229</f>
        <v>0</v>
      </c>
      <c r="Q229" s="231">
        <v>0.00012999999999999999</v>
      </c>
      <c r="R229" s="231">
        <f>Q229*H229</f>
        <v>0.13285999999999998</v>
      </c>
      <c r="S229" s="231">
        <v>0</v>
      </c>
      <c r="T229" s="232">
        <f>S229*H229</f>
        <v>0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R229" s="233" t="s">
        <v>195</v>
      </c>
      <c r="AT229" s="233" t="s">
        <v>114</v>
      </c>
      <c r="AU229" s="233" t="s">
        <v>119</v>
      </c>
      <c r="AY229" s="16" t="s">
        <v>111</v>
      </c>
      <c r="BE229" s="234">
        <f>IF(N229="základná",J229,0)</f>
        <v>0</v>
      </c>
      <c r="BF229" s="234">
        <f>IF(N229="znížená",J229,0)</f>
        <v>0</v>
      </c>
      <c r="BG229" s="234">
        <f>IF(N229="zákl. prenesená",J229,0)</f>
        <v>0</v>
      </c>
      <c r="BH229" s="234">
        <f>IF(N229="zníž. prenesená",J229,0)</f>
        <v>0</v>
      </c>
      <c r="BI229" s="234">
        <f>IF(N229="nulová",J229,0)</f>
        <v>0</v>
      </c>
      <c r="BJ229" s="16" t="s">
        <v>119</v>
      </c>
      <c r="BK229" s="234">
        <f>ROUND(I229*H229,2)</f>
        <v>0</v>
      </c>
      <c r="BL229" s="16" t="s">
        <v>195</v>
      </c>
      <c r="BM229" s="233" t="s">
        <v>337</v>
      </c>
    </row>
    <row r="230" s="2" customFormat="1" ht="24.15" customHeight="1">
      <c r="A230" s="37"/>
      <c r="B230" s="38"/>
      <c r="C230" s="221" t="s">
        <v>338</v>
      </c>
      <c r="D230" s="221" t="s">
        <v>114</v>
      </c>
      <c r="E230" s="222" t="s">
        <v>339</v>
      </c>
      <c r="F230" s="223" t="s">
        <v>340</v>
      </c>
      <c r="G230" s="224" t="s">
        <v>117</v>
      </c>
      <c r="H230" s="225">
        <v>101.5</v>
      </c>
      <c r="I230" s="226"/>
      <c r="J230" s="227">
        <f>ROUND(I230*H230,2)</f>
        <v>0</v>
      </c>
      <c r="K230" s="228"/>
      <c r="L230" s="43"/>
      <c r="M230" s="229" t="s">
        <v>1</v>
      </c>
      <c r="N230" s="230" t="s">
        <v>38</v>
      </c>
      <c r="O230" s="96"/>
      <c r="P230" s="231">
        <f>O230*H230</f>
        <v>0</v>
      </c>
      <c r="Q230" s="231">
        <v>0.00012999999999999999</v>
      </c>
      <c r="R230" s="231">
        <f>Q230*H230</f>
        <v>0.013194999999999998</v>
      </c>
      <c r="S230" s="231">
        <v>0</v>
      </c>
      <c r="T230" s="232">
        <f>S230*H230</f>
        <v>0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R230" s="233" t="s">
        <v>195</v>
      </c>
      <c r="AT230" s="233" t="s">
        <v>114</v>
      </c>
      <c r="AU230" s="233" t="s">
        <v>119</v>
      </c>
      <c r="AY230" s="16" t="s">
        <v>111</v>
      </c>
      <c r="BE230" s="234">
        <f>IF(N230="základná",J230,0)</f>
        <v>0</v>
      </c>
      <c r="BF230" s="234">
        <f>IF(N230="znížená",J230,0)</f>
        <v>0</v>
      </c>
      <c r="BG230" s="234">
        <f>IF(N230="zákl. prenesená",J230,0)</f>
        <v>0</v>
      </c>
      <c r="BH230" s="234">
        <f>IF(N230="zníž. prenesená",J230,0)</f>
        <v>0</v>
      </c>
      <c r="BI230" s="234">
        <f>IF(N230="nulová",J230,0)</f>
        <v>0</v>
      </c>
      <c r="BJ230" s="16" t="s">
        <v>119</v>
      </c>
      <c r="BK230" s="234">
        <f>ROUND(I230*H230,2)</f>
        <v>0</v>
      </c>
      <c r="BL230" s="16" t="s">
        <v>195</v>
      </c>
      <c r="BM230" s="233" t="s">
        <v>341</v>
      </c>
    </row>
    <row r="231" s="2" customFormat="1" ht="33" customHeight="1">
      <c r="A231" s="37"/>
      <c r="B231" s="38"/>
      <c r="C231" s="221" t="s">
        <v>342</v>
      </c>
      <c r="D231" s="221" t="s">
        <v>114</v>
      </c>
      <c r="E231" s="222" t="s">
        <v>343</v>
      </c>
      <c r="F231" s="223" t="s">
        <v>344</v>
      </c>
      <c r="G231" s="224" t="s">
        <v>117</v>
      </c>
      <c r="H231" s="225">
        <v>67</v>
      </c>
      <c r="I231" s="226"/>
      <c r="J231" s="227">
        <f>ROUND(I231*H231,2)</f>
        <v>0</v>
      </c>
      <c r="K231" s="228"/>
      <c r="L231" s="43"/>
      <c r="M231" s="229" t="s">
        <v>1</v>
      </c>
      <c r="N231" s="230" t="s">
        <v>38</v>
      </c>
      <c r="O231" s="96"/>
      <c r="P231" s="231">
        <f>O231*H231</f>
        <v>0</v>
      </c>
      <c r="Q231" s="231">
        <v>0.00035</v>
      </c>
      <c r="R231" s="231">
        <f>Q231*H231</f>
        <v>0.023449999999999999</v>
      </c>
      <c r="S231" s="231">
        <v>0</v>
      </c>
      <c r="T231" s="232">
        <f>S231*H231</f>
        <v>0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R231" s="233" t="s">
        <v>195</v>
      </c>
      <c r="AT231" s="233" t="s">
        <v>114</v>
      </c>
      <c r="AU231" s="233" t="s">
        <v>119</v>
      </c>
      <c r="AY231" s="16" t="s">
        <v>111</v>
      </c>
      <c r="BE231" s="234">
        <f>IF(N231="základná",J231,0)</f>
        <v>0</v>
      </c>
      <c r="BF231" s="234">
        <f>IF(N231="znížená",J231,0)</f>
        <v>0</v>
      </c>
      <c r="BG231" s="234">
        <f>IF(N231="zákl. prenesená",J231,0)</f>
        <v>0</v>
      </c>
      <c r="BH231" s="234">
        <f>IF(N231="zníž. prenesená",J231,0)</f>
        <v>0</v>
      </c>
      <c r="BI231" s="234">
        <f>IF(N231="nulová",J231,0)</f>
        <v>0</v>
      </c>
      <c r="BJ231" s="16" t="s">
        <v>119</v>
      </c>
      <c r="BK231" s="234">
        <f>ROUND(I231*H231,2)</f>
        <v>0</v>
      </c>
      <c r="BL231" s="16" t="s">
        <v>195</v>
      </c>
      <c r="BM231" s="233" t="s">
        <v>345</v>
      </c>
    </row>
    <row r="232" s="13" customFormat="1">
      <c r="A232" s="13"/>
      <c r="B232" s="235"/>
      <c r="C232" s="236"/>
      <c r="D232" s="237" t="s">
        <v>124</v>
      </c>
      <c r="E232" s="238" t="s">
        <v>1</v>
      </c>
      <c r="F232" s="239" t="s">
        <v>346</v>
      </c>
      <c r="G232" s="236"/>
      <c r="H232" s="240">
        <v>67</v>
      </c>
      <c r="I232" s="241"/>
      <c r="J232" s="236"/>
      <c r="K232" s="236"/>
      <c r="L232" s="242"/>
      <c r="M232" s="243"/>
      <c r="N232" s="244"/>
      <c r="O232" s="244"/>
      <c r="P232" s="244"/>
      <c r="Q232" s="244"/>
      <c r="R232" s="244"/>
      <c r="S232" s="244"/>
      <c r="T232" s="245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46" t="s">
        <v>124</v>
      </c>
      <c r="AU232" s="246" t="s">
        <v>119</v>
      </c>
      <c r="AV232" s="13" t="s">
        <v>119</v>
      </c>
      <c r="AW232" s="13" t="s">
        <v>29</v>
      </c>
      <c r="AX232" s="13" t="s">
        <v>77</v>
      </c>
      <c r="AY232" s="246" t="s">
        <v>111</v>
      </c>
    </row>
    <row r="233" s="12" customFormat="1" ht="25.92" customHeight="1">
      <c r="A233" s="12"/>
      <c r="B233" s="205"/>
      <c r="C233" s="206"/>
      <c r="D233" s="207" t="s">
        <v>71</v>
      </c>
      <c r="E233" s="208" t="s">
        <v>210</v>
      </c>
      <c r="F233" s="208" t="s">
        <v>347</v>
      </c>
      <c r="G233" s="206"/>
      <c r="H233" s="206"/>
      <c r="I233" s="209"/>
      <c r="J233" s="210">
        <f>BK233</f>
        <v>0</v>
      </c>
      <c r="K233" s="206"/>
      <c r="L233" s="211"/>
      <c r="M233" s="212"/>
      <c r="N233" s="213"/>
      <c r="O233" s="213"/>
      <c r="P233" s="214">
        <f>P234</f>
        <v>0</v>
      </c>
      <c r="Q233" s="213"/>
      <c r="R233" s="214">
        <f>R234</f>
        <v>0.046600000000000003</v>
      </c>
      <c r="S233" s="213"/>
      <c r="T233" s="215">
        <f>T234</f>
        <v>0.01</v>
      </c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R233" s="216" t="s">
        <v>126</v>
      </c>
      <c r="AT233" s="217" t="s">
        <v>71</v>
      </c>
      <c r="AU233" s="217" t="s">
        <v>72</v>
      </c>
      <c r="AY233" s="216" t="s">
        <v>111</v>
      </c>
      <c r="BK233" s="218">
        <f>BK234</f>
        <v>0</v>
      </c>
    </row>
    <row r="234" s="12" customFormat="1" ht="22.8" customHeight="1">
      <c r="A234" s="12"/>
      <c r="B234" s="205"/>
      <c r="C234" s="206"/>
      <c r="D234" s="207" t="s">
        <v>71</v>
      </c>
      <c r="E234" s="219" t="s">
        <v>348</v>
      </c>
      <c r="F234" s="219" t="s">
        <v>349</v>
      </c>
      <c r="G234" s="206"/>
      <c r="H234" s="206"/>
      <c r="I234" s="209"/>
      <c r="J234" s="220">
        <f>BK234</f>
        <v>0</v>
      </c>
      <c r="K234" s="206"/>
      <c r="L234" s="211"/>
      <c r="M234" s="212"/>
      <c r="N234" s="213"/>
      <c r="O234" s="213"/>
      <c r="P234" s="214">
        <f>SUM(P235:P242)</f>
        <v>0</v>
      </c>
      <c r="Q234" s="213"/>
      <c r="R234" s="214">
        <f>SUM(R235:R242)</f>
        <v>0.046600000000000003</v>
      </c>
      <c r="S234" s="213"/>
      <c r="T234" s="215">
        <f>SUM(T235:T242)</f>
        <v>0.01</v>
      </c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R234" s="216" t="s">
        <v>126</v>
      </c>
      <c r="AT234" s="217" t="s">
        <v>71</v>
      </c>
      <c r="AU234" s="217" t="s">
        <v>77</v>
      </c>
      <c r="AY234" s="216" t="s">
        <v>111</v>
      </c>
      <c r="BK234" s="218">
        <f>SUM(BK235:BK242)</f>
        <v>0</v>
      </c>
    </row>
    <row r="235" s="2" customFormat="1" ht="24.15" customHeight="1">
      <c r="A235" s="37"/>
      <c r="B235" s="38"/>
      <c r="C235" s="221" t="s">
        <v>350</v>
      </c>
      <c r="D235" s="221" t="s">
        <v>114</v>
      </c>
      <c r="E235" s="222" t="s">
        <v>351</v>
      </c>
      <c r="F235" s="223" t="s">
        <v>352</v>
      </c>
      <c r="G235" s="224" t="s">
        <v>142</v>
      </c>
      <c r="H235" s="225">
        <v>10</v>
      </c>
      <c r="I235" s="226"/>
      <c r="J235" s="227">
        <f>ROUND(I235*H235,2)</f>
        <v>0</v>
      </c>
      <c r="K235" s="228"/>
      <c r="L235" s="43"/>
      <c r="M235" s="229" t="s">
        <v>1</v>
      </c>
      <c r="N235" s="230" t="s">
        <v>38</v>
      </c>
      <c r="O235" s="96"/>
      <c r="P235" s="231">
        <f>O235*H235</f>
        <v>0</v>
      </c>
      <c r="Q235" s="231">
        <v>0</v>
      </c>
      <c r="R235" s="231">
        <f>Q235*H235</f>
        <v>0</v>
      </c>
      <c r="S235" s="231">
        <v>0</v>
      </c>
      <c r="T235" s="232">
        <f>S235*H235</f>
        <v>0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R235" s="233" t="s">
        <v>353</v>
      </c>
      <c r="AT235" s="233" t="s">
        <v>114</v>
      </c>
      <c r="AU235" s="233" t="s">
        <v>119</v>
      </c>
      <c r="AY235" s="16" t="s">
        <v>111</v>
      </c>
      <c r="BE235" s="234">
        <f>IF(N235="základná",J235,0)</f>
        <v>0</v>
      </c>
      <c r="BF235" s="234">
        <f>IF(N235="znížená",J235,0)</f>
        <v>0</v>
      </c>
      <c r="BG235" s="234">
        <f>IF(N235="zákl. prenesená",J235,0)</f>
        <v>0</v>
      </c>
      <c r="BH235" s="234">
        <f>IF(N235="zníž. prenesená",J235,0)</f>
        <v>0</v>
      </c>
      <c r="BI235" s="234">
        <f>IF(N235="nulová",J235,0)</f>
        <v>0</v>
      </c>
      <c r="BJ235" s="16" t="s">
        <v>119</v>
      </c>
      <c r="BK235" s="234">
        <f>ROUND(I235*H235,2)</f>
        <v>0</v>
      </c>
      <c r="BL235" s="16" t="s">
        <v>353</v>
      </c>
      <c r="BM235" s="233" t="s">
        <v>354</v>
      </c>
    </row>
    <row r="236" s="13" customFormat="1">
      <c r="A236" s="13"/>
      <c r="B236" s="235"/>
      <c r="C236" s="236"/>
      <c r="D236" s="237" t="s">
        <v>124</v>
      </c>
      <c r="E236" s="238" t="s">
        <v>1</v>
      </c>
      <c r="F236" s="239" t="s">
        <v>355</v>
      </c>
      <c r="G236" s="236"/>
      <c r="H236" s="240">
        <v>10</v>
      </c>
      <c r="I236" s="241"/>
      <c r="J236" s="236"/>
      <c r="K236" s="236"/>
      <c r="L236" s="242"/>
      <c r="M236" s="243"/>
      <c r="N236" s="244"/>
      <c r="O236" s="244"/>
      <c r="P236" s="244"/>
      <c r="Q236" s="244"/>
      <c r="R236" s="244"/>
      <c r="S236" s="244"/>
      <c r="T236" s="245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246" t="s">
        <v>124</v>
      </c>
      <c r="AU236" s="246" t="s">
        <v>119</v>
      </c>
      <c r="AV236" s="13" t="s">
        <v>119</v>
      </c>
      <c r="AW236" s="13" t="s">
        <v>29</v>
      </c>
      <c r="AX236" s="13" t="s">
        <v>77</v>
      </c>
      <c r="AY236" s="246" t="s">
        <v>111</v>
      </c>
    </row>
    <row r="237" s="2" customFormat="1" ht="24.15" customHeight="1">
      <c r="A237" s="37"/>
      <c r="B237" s="38"/>
      <c r="C237" s="258" t="s">
        <v>356</v>
      </c>
      <c r="D237" s="258" t="s">
        <v>210</v>
      </c>
      <c r="E237" s="259" t="s">
        <v>357</v>
      </c>
      <c r="F237" s="260" t="s">
        <v>358</v>
      </c>
      <c r="G237" s="261" t="s">
        <v>142</v>
      </c>
      <c r="H237" s="262">
        <v>10</v>
      </c>
      <c r="I237" s="263"/>
      <c r="J237" s="264">
        <f>ROUND(I237*H237,2)</f>
        <v>0</v>
      </c>
      <c r="K237" s="265"/>
      <c r="L237" s="266"/>
      <c r="M237" s="267" t="s">
        <v>1</v>
      </c>
      <c r="N237" s="268" t="s">
        <v>38</v>
      </c>
      <c r="O237" s="96"/>
      <c r="P237" s="231">
        <f>O237*H237</f>
        <v>0</v>
      </c>
      <c r="Q237" s="231">
        <v>0.0025000000000000001</v>
      </c>
      <c r="R237" s="231">
        <f>Q237*H237</f>
        <v>0.025000000000000001</v>
      </c>
      <c r="S237" s="231">
        <v>0</v>
      </c>
      <c r="T237" s="232">
        <f>S237*H237</f>
        <v>0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R237" s="233" t="s">
        <v>359</v>
      </c>
      <c r="AT237" s="233" t="s">
        <v>210</v>
      </c>
      <c r="AU237" s="233" t="s">
        <v>119</v>
      </c>
      <c r="AY237" s="16" t="s">
        <v>111</v>
      </c>
      <c r="BE237" s="234">
        <f>IF(N237="základná",J237,0)</f>
        <v>0</v>
      </c>
      <c r="BF237" s="234">
        <f>IF(N237="znížená",J237,0)</f>
        <v>0</v>
      </c>
      <c r="BG237" s="234">
        <f>IF(N237="zákl. prenesená",J237,0)</f>
        <v>0</v>
      </c>
      <c r="BH237" s="234">
        <f>IF(N237="zníž. prenesená",J237,0)</f>
        <v>0</v>
      </c>
      <c r="BI237" s="234">
        <f>IF(N237="nulová",J237,0)</f>
        <v>0</v>
      </c>
      <c r="BJ237" s="16" t="s">
        <v>119</v>
      </c>
      <c r="BK237" s="234">
        <f>ROUND(I237*H237,2)</f>
        <v>0</v>
      </c>
      <c r="BL237" s="16" t="s">
        <v>359</v>
      </c>
      <c r="BM237" s="233" t="s">
        <v>360</v>
      </c>
    </row>
    <row r="238" s="2" customFormat="1" ht="24.15" customHeight="1">
      <c r="A238" s="37"/>
      <c r="B238" s="38"/>
      <c r="C238" s="221" t="s">
        <v>361</v>
      </c>
      <c r="D238" s="221" t="s">
        <v>114</v>
      </c>
      <c r="E238" s="222" t="s">
        <v>362</v>
      </c>
      <c r="F238" s="223" t="s">
        <v>363</v>
      </c>
      <c r="G238" s="224" t="s">
        <v>152</v>
      </c>
      <c r="H238" s="225">
        <v>30</v>
      </c>
      <c r="I238" s="226"/>
      <c r="J238" s="227">
        <f>ROUND(I238*H238,2)</f>
        <v>0</v>
      </c>
      <c r="K238" s="228"/>
      <c r="L238" s="43"/>
      <c r="M238" s="229" t="s">
        <v>1</v>
      </c>
      <c r="N238" s="230" t="s">
        <v>38</v>
      </c>
      <c r="O238" s="96"/>
      <c r="P238" s="231">
        <f>O238*H238</f>
        <v>0</v>
      </c>
      <c r="Q238" s="231">
        <v>0</v>
      </c>
      <c r="R238" s="231">
        <f>Q238*H238</f>
        <v>0</v>
      </c>
      <c r="S238" s="231">
        <v>0</v>
      </c>
      <c r="T238" s="232">
        <f>S238*H238</f>
        <v>0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R238" s="233" t="s">
        <v>353</v>
      </c>
      <c r="AT238" s="233" t="s">
        <v>114</v>
      </c>
      <c r="AU238" s="233" t="s">
        <v>119</v>
      </c>
      <c r="AY238" s="16" t="s">
        <v>111</v>
      </c>
      <c r="BE238" s="234">
        <f>IF(N238="základná",J238,0)</f>
        <v>0</v>
      </c>
      <c r="BF238" s="234">
        <f>IF(N238="znížená",J238,0)</f>
        <v>0</v>
      </c>
      <c r="BG238" s="234">
        <f>IF(N238="zákl. prenesená",J238,0)</f>
        <v>0</v>
      </c>
      <c r="BH238" s="234">
        <f>IF(N238="zníž. prenesená",J238,0)</f>
        <v>0</v>
      </c>
      <c r="BI238" s="234">
        <f>IF(N238="nulová",J238,0)</f>
        <v>0</v>
      </c>
      <c r="BJ238" s="16" t="s">
        <v>119</v>
      </c>
      <c r="BK238" s="234">
        <f>ROUND(I238*H238,2)</f>
        <v>0</v>
      </c>
      <c r="BL238" s="16" t="s">
        <v>353</v>
      </c>
      <c r="BM238" s="233" t="s">
        <v>364</v>
      </c>
    </row>
    <row r="239" s="13" customFormat="1">
      <c r="A239" s="13"/>
      <c r="B239" s="235"/>
      <c r="C239" s="236"/>
      <c r="D239" s="237" t="s">
        <v>124</v>
      </c>
      <c r="E239" s="238" t="s">
        <v>1</v>
      </c>
      <c r="F239" s="239" t="s">
        <v>365</v>
      </c>
      <c r="G239" s="236"/>
      <c r="H239" s="240">
        <v>30</v>
      </c>
      <c r="I239" s="241"/>
      <c r="J239" s="236"/>
      <c r="K239" s="236"/>
      <c r="L239" s="242"/>
      <c r="M239" s="243"/>
      <c r="N239" s="244"/>
      <c r="O239" s="244"/>
      <c r="P239" s="244"/>
      <c r="Q239" s="244"/>
      <c r="R239" s="244"/>
      <c r="S239" s="244"/>
      <c r="T239" s="245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46" t="s">
        <v>124</v>
      </c>
      <c r="AU239" s="246" t="s">
        <v>119</v>
      </c>
      <c r="AV239" s="13" t="s">
        <v>119</v>
      </c>
      <c r="AW239" s="13" t="s">
        <v>29</v>
      </c>
      <c r="AX239" s="13" t="s">
        <v>77</v>
      </c>
      <c r="AY239" s="246" t="s">
        <v>111</v>
      </c>
    </row>
    <row r="240" s="2" customFormat="1" ht="16.5" customHeight="1">
      <c r="A240" s="37"/>
      <c r="B240" s="38"/>
      <c r="C240" s="258" t="s">
        <v>366</v>
      </c>
      <c r="D240" s="258" t="s">
        <v>210</v>
      </c>
      <c r="E240" s="259" t="s">
        <v>367</v>
      </c>
      <c r="F240" s="260" t="s">
        <v>368</v>
      </c>
      <c r="G240" s="261" t="s">
        <v>152</v>
      </c>
      <c r="H240" s="262">
        <v>30</v>
      </c>
      <c r="I240" s="263"/>
      <c r="J240" s="264">
        <f>ROUND(I240*H240,2)</f>
        <v>0</v>
      </c>
      <c r="K240" s="265"/>
      <c r="L240" s="266"/>
      <c r="M240" s="267" t="s">
        <v>1</v>
      </c>
      <c r="N240" s="268" t="s">
        <v>38</v>
      </c>
      <c r="O240" s="96"/>
      <c r="P240" s="231">
        <f>O240*H240</f>
        <v>0</v>
      </c>
      <c r="Q240" s="231">
        <v>0.00072000000000000005</v>
      </c>
      <c r="R240" s="231">
        <f>Q240*H240</f>
        <v>0.021600000000000001</v>
      </c>
      <c r="S240" s="231">
        <v>0</v>
      </c>
      <c r="T240" s="232">
        <f>S240*H240</f>
        <v>0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R240" s="233" t="s">
        <v>359</v>
      </c>
      <c r="AT240" s="233" t="s">
        <v>210</v>
      </c>
      <c r="AU240" s="233" t="s">
        <v>119</v>
      </c>
      <c r="AY240" s="16" t="s">
        <v>111</v>
      </c>
      <c r="BE240" s="234">
        <f>IF(N240="základná",J240,0)</f>
        <v>0</v>
      </c>
      <c r="BF240" s="234">
        <f>IF(N240="znížená",J240,0)</f>
        <v>0</v>
      </c>
      <c r="BG240" s="234">
        <f>IF(N240="zákl. prenesená",J240,0)</f>
        <v>0</v>
      </c>
      <c r="BH240" s="234">
        <f>IF(N240="zníž. prenesená",J240,0)</f>
        <v>0</v>
      </c>
      <c r="BI240" s="234">
        <f>IF(N240="nulová",J240,0)</f>
        <v>0</v>
      </c>
      <c r="BJ240" s="16" t="s">
        <v>119</v>
      </c>
      <c r="BK240" s="234">
        <f>ROUND(I240*H240,2)</f>
        <v>0</v>
      </c>
      <c r="BL240" s="16" t="s">
        <v>359</v>
      </c>
      <c r="BM240" s="233" t="s">
        <v>369</v>
      </c>
    </row>
    <row r="241" s="2" customFormat="1" ht="24.15" customHeight="1">
      <c r="A241" s="37"/>
      <c r="B241" s="38"/>
      <c r="C241" s="221" t="s">
        <v>370</v>
      </c>
      <c r="D241" s="221" t="s">
        <v>114</v>
      </c>
      <c r="E241" s="222" t="s">
        <v>371</v>
      </c>
      <c r="F241" s="223" t="s">
        <v>372</v>
      </c>
      <c r="G241" s="224" t="s">
        <v>142</v>
      </c>
      <c r="H241" s="225">
        <v>5</v>
      </c>
      <c r="I241" s="226"/>
      <c r="J241" s="227">
        <f>ROUND(I241*H241,2)</f>
        <v>0</v>
      </c>
      <c r="K241" s="228"/>
      <c r="L241" s="43"/>
      <c r="M241" s="229" t="s">
        <v>1</v>
      </c>
      <c r="N241" s="230" t="s">
        <v>38</v>
      </c>
      <c r="O241" s="96"/>
      <c r="P241" s="231">
        <f>O241*H241</f>
        <v>0</v>
      </c>
      <c r="Q241" s="231">
        <v>0</v>
      </c>
      <c r="R241" s="231">
        <f>Q241*H241</f>
        <v>0</v>
      </c>
      <c r="S241" s="231">
        <v>0.002</v>
      </c>
      <c r="T241" s="232">
        <f>S241*H241</f>
        <v>0.01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R241" s="233" t="s">
        <v>353</v>
      </c>
      <c r="AT241" s="233" t="s">
        <v>114</v>
      </c>
      <c r="AU241" s="233" t="s">
        <v>119</v>
      </c>
      <c r="AY241" s="16" t="s">
        <v>111</v>
      </c>
      <c r="BE241" s="234">
        <f>IF(N241="základná",J241,0)</f>
        <v>0</v>
      </c>
      <c r="BF241" s="234">
        <f>IF(N241="znížená",J241,0)</f>
        <v>0</v>
      </c>
      <c r="BG241" s="234">
        <f>IF(N241="zákl. prenesená",J241,0)</f>
        <v>0</v>
      </c>
      <c r="BH241" s="234">
        <f>IF(N241="zníž. prenesená",J241,0)</f>
        <v>0</v>
      </c>
      <c r="BI241" s="234">
        <f>IF(N241="nulová",J241,0)</f>
        <v>0</v>
      </c>
      <c r="BJ241" s="16" t="s">
        <v>119</v>
      </c>
      <c r="BK241" s="234">
        <f>ROUND(I241*H241,2)</f>
        <v>0</v>
      </c>
      <c r="BL241" s="16" t="s">
        <v>353</v>
      </c>
      <c r="BM241" s="233" t="s">
        <v>373</v>
      </c>
    </row>
    <row r="242" s="2" customFormat="1" ht="33" customHeight="1">
      <c r="A242" s="37"/>
      <c r="B242" s="38"/>
      <c r="C242" s="221" t="s">
        <v>374</v>
      </c>
      <c r="D242" s="221" t="s">
        <v>114</v>
      </c>
      <c r="E242" s="222" t="s">
        <v>375</v>
      </c>
      <c r="F242" s="223" t="s">
        <v>376</v>
      </c>
      <c r="G242" s="224" t="s">
        <v>377</v>
      </c>
      <c r="H242" s="269"/>
      <c r="I242" s="226"/>
      <c r="J242" s="227">
        <f>ROUND(I242*H242,2)</f>
        <v>0</v>
      </c>
      <c r="K242" s="228"/>
      <c r="L242" s="43"/>
      <c r="M242" s="270" t="s">
        <v>1</v>
      </c>
      <c r="N242" s="271" t="s">
        <v>38</v>
      </c>
      <c r="O242" s="272"/>
      <c r="P242" s="273">
        <f>O242*H242</f>
        <v>0</v>
      </c>
      <c r="Q242" s="273">
        <v>0</v>
      </c>
      <c r="R242" s="273">
        <f>Q242*H242</f>
        <v>0</v>
      </c>
      <c r="S242" s="273">
        <v>0</v>
      </c>
      <c r="T242" s="274">
        <f>S242*H242</f>
        <v>0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R242" s="233" t="s">
        <v>353</v>
      </c>
      <c r="AT242" s="233" t="s">
        <v>114</v>
      </c>
      <c r="AU242" s="233" t="s">
        <v>119</v>
      </c>
      <c r="AY242" s="16" t="s">
        <v>111</v>
      </c>
      <c r="BE242" s="234">
        <f>IF(N242="základná",J242,0)</f>
        <v>0</v>
      </c>
      <c r="BF242" s="234">
        <f>IF(N242="znížená",J242,0)</f>
        <v>0</v>
      </c>
      <c r="BG242" s="234">
        <f>IF(N242="zákl. prenesená",J242,0)</f>
        <v>0</v>
      </c>
      <c r="BH242" s="234">
        <f>IF(N242="zníž. prenesená",J242,0)</f>
        <v>0</v>
      </c>
      <c r="BI242" s="234">
        <f>IF(N242="nulová",J242,0)</f>
        <v>0</v>
      </c>
      <c r="BJ242" s="16" t="s">
        <v>119</v>
      </c>
      <c r="BK242" s="234">
        <f>ROUND(I242*H242,2)</f>
        <v>0</v>
      </c>
      <c r="BL242" s="16" t="s">
        <v>353</v>
      </c>
      <c r="BM242" s="233" t="s">
        <v>378</v>
      </c>
    </row>
    <row r="243" s="2" customFormat="1" ht="6.96" customHeight="1">
      <c r="A243" s="37"/>
      <c r="B243" s="71"/>
      <c r="C243" s="72"/>
      <c r="D243" s="72"/>
      <c r="E243" s="72"/>
      <c r="F243" s="72"/>
      <c r="G243" s="72"/>
      <c r="H243" s="72"/>
      <c r="I243" s="72"/>
      <c r="J243" s="72"/>
      <c r="K243" s="72"/>
      <c r="L243" s="43"/>
      <c r="M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</row>
  </sheetData>
  <sheetProtection sheet="1" autoFilter="0" formatColumns="0" formatRows="0" objects="1" scenarios="1" spinCount="100000" saltValue="t9zLqVmInW5NwAdS5cWavWDLwKBvplXCKdGBpN/o6BFZ9+EujSxipy47KHFL9l6nGrxkrUHlncveTkigTM9r0g==" hashValue="sOeQRIN8yvNZwwA73kpRbmEOAhhGk4qgo1GxZWhZcBZBgwP5JZbwHAqj2qnjqS83Km55Ewm66+5tT1lgIpfROA==" algorithmName="SHA-512" password="CC35"/>
  <autoFilter ref="C123:K242"/>
  <mergeCells count="6">
    <mergeCell ref="E7:H7"/>
    <mergeCell ref="E16:H16"/>
    <mergeCell ref="E25:H25"/>
    <mergeCell ref="E85:H85"/>
    <mergeCell ref="E116:H11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Ján Kondáš</dc:creator>
  <cp:lastModifiedBy>Ján Kondáš</cp:lastModifiedBy>
  <dcterms:created xsi:type="dcterms:W3CDTF">2024-10-04T07:27:35Z</dcterms:created>
  <dcterms:modified xsi:type="dcterms:W3CDTF">2024-10-04T07:27:37Z</dcterms:modified>
</cp:coreProperties>
</file>